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90" windowWidth="23055" windowHeight="15330" firstSheet="1" activeTab="3"/>
  </bookViews>
  <sheets>
    <sheet name="Sheet4" sheetId="1" state="veryHidden" r:id="rId1"/>
    <sheet name="TEST-21-févr-13" sheetId="2" r:id="rId2"/>
    <sheet name="SMA-Cal" sheetId="3" r:id="rId3"/>
    <sheet name="S11-DATA-CVTR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<sst xmlns="http://schemas.openxmlformats.org/spreadsheetml/2006/main" count="46" uniqueCount="36">
  <si>
    <t>Frequency (Hz)</t>
  </si>
  <si>
    <t>Real</t>
  </si>
  <si>
    <t>Imaginary</t>
  </si>
  <si>
    <t>Real Z</t>
  </si>
  <si>
    <t>Imag Z</t>
  </si>
  <si>
    <t>Mag Z</t>
  </si>
  <si>
    <t>ohms</t>
  </si>
  <si>
    <t>Calculated</t>
  </si>
  <si>
    <t>dB</t>
  </si>
  <si>
    <t>S11  VNA  DATA  CONVERTER</t>
  </si>
  <si>
    <t>75 ohm load - CAL 50 ohms BNC</t>
  </si>
  <si>
    <t>Conv S11 to Complex</t>
  </si>
  <si>
    <t>Calc complex Z</t>
  </si>
  <si>
    <t>SMA  Cal</t>
  </si>
  <si>
    <t>For one port networks</t>
  </si>
  <si>
    <t>Series L/C</t>
  </si>
  <si>
    <t>Units</t>
  </si>
  <si>
    <t>Q factor</t>
  </si>
  <si>
    <t>Parallel Rp</t>
  </si>
  <si>
    <t>Parallel Xp</t>
  </si>
  <si>
    <t>Parallel L/C</t>
  </si>
  <si>
    <t>ve2azx.net</t>
  </si>
  <si>
    <t>MHz</t>
  </si>
  <si>
    <t>Angle</t>
  </si>
  <si>
    <t>Re[S11]</t>
  </si>
  <si>
    <t>Im[S11]</t>
  </si>
  <si>
    <t>J. Audet  ver 1.3   Oct. 2014</t>
  </si>
  <si>
    <t>Add header for TT format:   # Hz S RI R 50</t>
  </si>
  <si>
    <t>SWR</t>
  </si>
  <si>
    <t>Set HP VNA in S11 - Smith Chart mode</t>
  </si>
  <si>
    <t>Loss</t>
  </si>
  <si>
    <t xml:space="preserve">Return </t>
  </si>
  <si>
    <t>R L</t>
  </si>
  <si>
    <t>VNA  Ref. Z</t>
  </si>
  <si>
    <t>New Z</t>
  </si>
  <si>
    <r>
      <t xml:space="preserve">                 ENTER  S11  DATA  as dB / Angle  </t>
    </r>
    <r>
      <rPr>
        <b/>
        <u val="single"/>
        <sz val="12"/>
        <rFont val="Arial"/>
        <family val="2"/>
      </rPr>
      <t>or</t>
    </r>
    <r>
      <rPr>
        <b/>
        <sz val="10"/>
        <rFont val="Arial"/>
        <family val="2"/>
      </rPr>
      <t xml:space="preserve">  S[11] Re / Im </t>
    </r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</si>
</sst>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E+00"/>
    <numFmt numFmtId="174" formatCode="0.000"/>
    <numFmt numFmtId="175" formatCode="0.000E+00"/>
    <numFmt numFmtId="176" formatCode="0.E+00"/>
    <numFmt numFmtId="177" formatCode="0.00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1" fontId="0" fillId="0" borderId="0" xfId="0" applyNumberForma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5" fontId="0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4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1" fontId="1" fillId="4" borderId="1" xfId="0" applyNumberFormat="1" applyFon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74" fontId="0" fillId="4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1" fontId="2" fillId="0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Real and Imaginary Components of the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225"/>
          <c:w val="0.851"/>
          <c:h val="0.8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'S11-DATA-CVTR'!$L$8</c:f>
              <c:strCache>
                <c:ptCount val="1"/>
                <c:pt idx="0">
                  <c:v>Real 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'S11-DATA-CVTR'!$B$9:$B$209</c:f>
              <c:numCache>
                <c:ptCount val="20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15.5</c:v>
                </c:pt>
                <c:pt idx="12">
                  <c:v>16</c:v>
                </c:pt>
                <c:pt idx="13">
                  <c:v>16.5</c:v>
                </c:pt>
                <c:pt idx="14">
                  <c:v>17</c:v>
                </c:pt>
                <c:pt idx="15">
                  <c:v>17.5</c:v>
                </c:pt>
                <c:pt idx="16">
                  <c:v>18</c:v>
                </c:pt>
                <c:pt idx="17">
                  <c:v>18.5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20.5</c:v>
                </c:pt>
                <c:pt idx="22">
                  <c:v>21</c:v>
                </c:pt>
                <c:pt idx="23">
                  <c:v>21.5</c:v>
                </c:pt>
                <c:pt idx="24">
                  <c:v>22</c:v>
                </c:pt>
                <c:pt idx="25">
                  <c:v>22.5</c:v>
                </c:pt>
                <c:pt idx="26">
                  <c:v>23</c:v>
                </c:pt>
                <c:pt idx="27">
                  <c:v>23.5</c:v>
                </c:pt>
                <c:pt idx="28">
                  <c:v>24</c:v>
                </c:pt>
                <c:pt idx="29">
                  <c:v>24.5</c:v>
                </c:pt>
                <c:pt idx="30">
                  <c:v>25</c:v>
                </c:pt>
                <c:pt idx="31">
                  <c:v>25.5</c:v>
                </c:pt>
                <c:pt idx="32">
                  <c:v>26</c:v>
                </c:pt>
                <c:pt idx="33">
                  <c:v>26.5</c:v>
                </c:pt>
                <c:pt idx="34">
                  <c:v>27</c:v>
                </c:pt>
                <c:pt idx="35">
                  <c:v>27.5</c:v>
                </c:pt>
                <c:pt idx="36">
                  <c:v>28</c:v>
                </c:pt>
                <c:pt idx="37">
                  <c:v>28.5</c:v>
                </c:pt>
                <c:pt idx="38">
                  <c:v>29</c:v>
                </c:pt>
                <c:pt idx="39">
                  <c:v>29.5</c:v>
                </c:pt>
                <c:pt idx="40">
                  <c:v>30</c:v>
                </c:pt>
                <c:pt idx="41">
                  <c:v>30.5</c:v>
                </c:pt>
                <c:pt idx="42">
                  <c:v>31</c:v>
                </c:pt>
                <c:pt idx="43">
                  <c:v>31.5</c:v>
                </c:pt>
                <c:pt idx="44">
                  <c:v>32</c:v>
                </c:pt>
                <c:pt idx="45">
                  <c:v>32.5</c:v>
                </c:pt>
                <c:pt idx="46">
                  <c:v>33</c:v>
                </c:pt>
                <c:pt idx="47">
                  <c:v>33.5</c:v>
                </c:pt>
                <c:pt idx="48">
                  <c:v>34</c:v>
                </c:pt>
                <c:pt idx="49">
                  <c:v>34.5</c:v>
                </c:pt>
                <c:pt idx="50">
                  <c:v>35</c:v>
                </c:pt>
                <c:pt idx="51">
                  <c:v>35.5</c:v>
                </c:pt>
                <c:pt idx="52">
                  <c:v>36</c:v>
                </c:pt>
                <c:pt idx="53">
                  <c:v>36.5</c:v>
                </c:pt>
                <c:pt idx="54">
                  <c:v>37</c:v>
                </c:pt>
                <c:pt idx="55">
                  <c:v>37.5</c:v>
                </c:pt>
                <c:pt idx="56">
                  <c:v>38</c:v>
                </c:pt>
                <c:pt idx="57">
                  <c:v>38.5</c:v>
                </c:pt>
                <c:pt idx="58">
                  <c:v>39</c:v>
                </c:pt>
                <c:pt idx="59">
                  <c:v>39.5</c:v>
                </c:pt>
                <c:pt idx="60">
                  <c:v>40</c:v>
                </c:pt>
                <c:pt idx="61">
                  <c:v>40.5</c:v>
                </c:pt>
                <c:pt idx="62">
                  <c:v>41</c:v>
                </c:pt>
                <c:pt idx="63">
                  <c:v>41.5</c:v>
                </c:pt>
                <c:pt idx="64">
                  <c:v>42</c:v>
                </c:pt>
                <c:pt idx="65">
                  <c:v>42.5</c:v>
                </c:pt>
                <c:pt idx="66">
                  <c:v>43</c:v>
                </c:pt>
                <c:pt idx="67">
                  <c:v>43.5</c:v>
                </c:pt>
                <c:pt idx="68">
                  <c:v>44</c:v>
                </c:pt>
                <c:pt idx="69">
                  <c:v>44.5</c:v>
                </c:pt>
                <c:pt idx="70">
                  <c:v>45</c:v>
                </c:pt>
                <c:pt idx="71">
                  <c:v>45.5</c:v>
                </c:pt>
                <c:pt idx="72">
                  <c:v>46</c:v>
                </c:pt>
                <c:pt idx="73">
                  <c:v>46.5</c:v>
                </c:pt>
                <c:pt idx="74">
                  <c:v>47</c:v>
                </c:pt>
                <c:pt idx="75">
                  <c:v>47.5</c:v>
                </c:pt>
                <c:pt idx="76">
                  <c:v>48</c:v>
                </c:pt>
                <c:pt idx="77">
                  <c:v>48.5</c:v>
                </c:pt>
                <c:pt idx="78">
                  <c:v>49</c:v>
                </c:pt>
                <c:pt idx="79">
                  <c:v>49.5</c:v>
                </c:pt>
                <c:pt idx="80">
                  <c:v>50</c:v>
                </c:pt>
                <c:pt idx="81">
                  <c:v>50.5</c:v>
                </c:pt>
                <c:pt idx="82">
                  <c:v>51</c:v>
                </c:pt>
                <c:pt idx="83">
                  <c:v>51.5</c:v>
                </c:pt>
                <c:pt idx="84">
                  <c:v>52</c:v>
                </c:pt>
                <c:pt idx="85">
                  <c:v>52.5</c:v>
                </c:pt>
                <c:pt idx="86">
                  <c:v>53</c:v>
                </c:pt>
                <c:pt idx="87">
                  <c:v>53.5</c:v>
                </c:pt>
                <c:pt idx="88">
                  <c:v>54</c:v>
                </c:pt>
                <c:pt idx="89">
                  <c:v>54.5</c:v>
                </c:pt>
                <c:pt idx="90">
                  <c:v>55</c:v>
                </c:pt>
                <c:pt idx="91">
                  <c:v>55.5</c:v>
                </c:pt>
                <c:pt idx="92">
                  <c:v>56</c:v>
                </c:pt>
                <c:pt idx="93">
                  <c:v>56.5</c:v>
                </c:pt>
                <c:pt idx="94">
                  <c:v>57</c:v>
                </c:pt>
                <c:pt idx="95">
                  <c:v>57.5</c:v>
                </c:pt>
                <c:pt idx="96">
                  <c:v>58</c:v>
                </c:pt>
                <c:pt idx="97">
                  <c:v>58.5</c:v>
                </c:pt>
                <c:pt idx="98">
                  <c:v>59</c:v>
                </c:pt>
                <c:pt idx="99">
                  <c:v>59.5</c:v>
                </c:pt>
                <c:pt idx="100">
                  <c:v>60</c:v>
                </c:pt>
                <c:pt idx="101">
                  <c:v>60.5</c:v>
                </c:pt>
                <c:pt idx="102">
                  <c:v>61</c:v>
                </c:pt>
                <c:pt idx="103">
                  <c:v>61.5</c:v>
                </c:pt>
                <c:pt idx="104">
                  <c:v>62</c:v>
                </c:pt>
                <c:pt idx="105">
                  <c:v>62.5</c:v>
                </c:pt>
                <c:pt idx="106">
                  <c:v>63</c:v>
                </c:pt>
                <c:pt idx="107">
                  <c:v>63.5</c:v>
                </c:pt>
                <c:pt idx="108">
                  <c:v>64</c:v>
                </c:pt>
                <c:pt idx="109">
                  <c:v>64.5</c:v>
                </c:pt>
                <c:pt idx="110">
                  <c:v>65</c:v>
                </c:pt>
                <c:pt idx="111">
                  <c:v>65.5</c:v>
                </c:pt>
                <c:pt idx="112">
                  <c:v>66</c:v>
                </c:pt>
                <c:pt idx="113">
                  <c:v>66.5</c:v>
                </c:pt>
                <c:pt idx="114">
                  <c:v>67</c:v>
                </c:pt>
                <c:pt idx="115">
                  <c:v>67.5</c:v>
                </c:pt>
                <c:pt idx="116">
                  <c:v>68</c:v>
                </c:pt>
                <c:pt idx="117">
                  <c:v>68.5</c:v>
                </c:pt>
                <c:pt idx="118">
                  <c:v>69</c:v>
                </c:pt>
                <c:pt idx="119">
                  <c:v>69.5</c:v>
                </c:pt>
                <c:pt idx="120">
                  <c:v>70</c:v>
                </c:pt>
                <c:pt idx="121">
                  <c:v>70.5</c:v>
                </c:pt>
                <c:pt idx="122">
                  <c:v>71</c:v>
                </c:pt>
                <c:pt idx="123">
                  <c:v>71.5</c:v>
                </c:pt>
                <c:pt idx="124">
                  <c:v>72</c:v>
                </c:pt>
                <c:pt idx="125">
                  <c:v>72.5</c:v>
                </c:pt>
                <c:pt idx="126">
                  <c:v>73</c:v>
                </c:pt>
                <c:pt idx="127">
                  <c:v>73.5</c:v>
                </c:pt>
                <c:pt idx="128">
                  <c:v>74</c:v>
                </c:pt>
                <c:pt idx="129">
                  <c:v>74.5</c:v>
                </c:pt>
                <c:pt idx="130">
                  <c:v>75</c:v>
                </c:pt>
                <c:pt idx="131">
                  <c:v>75.5</c:v>
                </c:pt>
                <c:pt idx="132">
                  <c:v>76</c:v>
                </c:pt>
                <c:pt idx="133">
                  <c:v>76.5</c:v>
                </c:pt>
                <c:pt idx="134">
                  <c:v>77</c:v>
                </c:pt>
                <c:pt idx="135">
                  <c:v>77.5</c:v>
                </c:pt>
                <c:pt idx="136">
                  <c:v>78</c:v>
                </c:pt>
                <c:pt idx="137">
                  <c:v>78.5</c:v>
                </c:pt>
                <c:pt idx="138">
                  <c:v>79</c:v>
                </c:pt>
                <c:pt idx="139">
                  <c:v>79.5</c:v>
                </c:pt>
                <c:pt idx="140">
                  <c:v>80</c:v>
                </c:pt>
                <c:pt idx="141">
                  <c:v>80.5</c:v>
                </c:pt>
                <c:pt idx="142">
                  <c:v>81</c:v>
                </c:pt>
                <c:pt idx="143">
                  <c:v>81.5</c:v>
                </c:pt>
                <c:pt idx="144">
                  <c:v>82</c:v>
                </c:pt>
                <c:pt idx="145">
                  <c:v>82.5</c:v>
                </c:pt>
                <c:pt idx="146">
                  <c:v>83</c:v>
                </c:pt>
                <c:pt idx="147">
                  <c:v>83.5</c:v>
                </c:pt>
                <c:pt idx="148">
                  <c:v>84</c:v>
                </c:pt>
                <c:pt idx="149">
                  <c:v>84.5</c:v>
                </c:pt>
                <c:pt idx="150">
                  <c:v>85</c:v>
                </c:pt>
                <c:pt idx="151">
                  <c:v>85.5</c:v>
                </c:pt>
                <c:pt idx="152">
                  <c:v>86</c:v>
                </c:pt>
                <c:pt idx="153">
                  <c:v>86.5</c:v>
                </c:pt>
                <c:pt idx="154">
                  <c:v>87</c:v>
                </c:pt>
                <c:pt idx="155">
                  <c:v>87.5</c:v>
                </c:pt>
                <c:pt idx="156">
                  <c:v>88</c:v>
                </c:pt>
                <c:pt idx="157">
                  <c:v>88.5</c:v>
                </c:pt>
                <c:pt idx="158">
                  <c:v>89</c:v>
                </c:pt>
                <c:pt idx="159">
                  <c:v>89.5</c:v>
                </c:pt>
                <c:pt idx="160">
                  <c:v>90</c:v>
                </c:pt>
                <c:pt idx="161">
                  <c:v>90.5</c:v>
                </c:pt>
                <c:pt idx="162">
                  <c:v>91</c:v>
                </c:pt>
                <c:pt idx="163">
                  <c:v>91.5</c:v>
                </c:pt>
                <c:pt idx="164">
                  <c:v>92</c:v>
                </c:pt>
                <c:pt idx="165">
                  <c:v>92.5</c:v>
                </c:pt>
                <c:pt idx="166">
                  <c:v>93</c:v>
                </c:pt>
                <c:pt idx="167">
                  <c:v>93.5</c:v>
                </c:pt>
                <c:pt idx="168">
                  <c:v>94</c:v>
                </c:pt>
                <c:pt idx="169">
                  <c:v>94.5</c:v>
                </c:pt>
                <c:pt idx="170">
                  <c:v>95</c:v>
                </c:pt>
                <c:pt idx="171">
                  <c:v>95.5</c:v>
                </c:pt>
                <c:pt idx="172">
                  <c:v>96</c:v>
                </c:pt>
                <c:pt idx="173">
                  <c:v>96.5</c:v>
                </c:pt>
                <c:pt idx="174">
                  <c:v>97</c:v>
                </c:pt>
                <c:pt idx="175">
                  <c:v>97.5</c:v>
                </c:pt>
                <c:pt idx="176">
                  <c:v>98</c:v>
                </c:pt>
                <c:pt idx="177">
                  <c:v>98.5</c:v>
                </c:pt>
                <c:pt idx="178">
                  <c:v>99</c:v>
                </c:pt>
                <c:pt idx="179">
                  <c:v>99.5</c:v>
                </c:pt>
                <c:pt idx="180">
                  <c:v>100</c:v>
                </c:pt>
                <c:pt idx="181">
                  <c:v>100.5</c:v>
                </c:pt>
                <c:pt idx="182">
                  <c:v>101</c:v>
                </c:pt>
                <c:pt idx="183">
                  <c:v>101.5</c:v>
                </c:pt>
                <c:pt idx="184">
                  <c:v>102</c:v>
                </c:pt>
                <c:pt idx="185">
                  <c:v>102.5</c:v>
                </c:pt>
                <c:pt idx="186">
                  <c:v>103</c:v>
                </c:pt>
                <c:pt idx="187">
                  <c:v>103.5</c:v>
                </c:pt>
                <c:pt idx="188">
                  <c:v>104</c:v>
                </c:pt>
                <c:pt idx="189">
                  <c:v>104.5</c:v>
                </c:pt>
                <c:pt idx="190">
                  <c:v>105</c:v>
                </c:pt>
                <c:pt idx="191">
                  <c:v>105.5</c:v>
                </c:pt>
                <c:pt idx="192">
                  <c:v>106</c:v>
                </c:pt>
                <c:pt idx="193">
                  <c:v>106.5</c:v>
                </c:pt>
                <c:pt idx="194">
                  <c:v>107</c:v>
                </c:pt>
                <c:pt idx="195">
                  <c:v>107.5</c:v>
                </c:pt>
                <c:pt idx="196">
                  <c:v>108</c:v>
                </c:pt>
                <c:pt idx="197">
                  <c:v>108.5</c:v>
                </c:pt>
                <c:pt idx="198">
                  <c:v>109</c:v>
                </c:pt>
                <c:pt idx="199">
                  <c:v>109.5</c:v>
                </c:pt>
                <c:pt idx="200">
                  <c:v>110</c:v>
                </c:pt>
              </c:numCache>
            </c:numRef>
          </c:xVal>
          <c:yVal>
            <c:numRef>
              <c:f>'S11-DATA-CVTR'!$L$9:$L$209</c:f>
              <c:numCache>
                <c:ptCount val="201"/>
                <c:pt idx="0">
                  <c:v>45.6083855255842</c:v>
                </c:pt>
                <c:pt idx="1">
                  <c:v>46.0133873719368</c:v>
                </c:pt>
                <c:pt idx="2">
                  <c:v>46.4131049645853</c:v>
                </c:pt>
                <c:pt idx="3">
                  <c:v>46.80743548641</c:v>
                </c:pt>
                <c:pt idx="4">
                  <c:v>47.1962803921039</c:v>
                </c:pt>
                <c:pt idx="5">
                  <c:v>47.5795455131195</c:v>
                </c:pt>
                <c:pt idx="6">
                  <c:v>47.9571411536395</c:v>
                </c:pt>
                <c:pt idx="7">
                  <c:v>48.3289821773884</c:v>
                </c:pt>
                <c:pt idx="8">
                  <c:v>48.6949880851444</c:v>
                </c:pt>
                <c:pt idx="9">
                  <c:v>49.0550830828389</c:v>
                </c:pt>
                <c:pt idx="10">
                  <c:v>49.4091961401592</c:v>
                </c:pt>
                <c:pt idx="11">
                  <c:v>49.7572610396213</c:v>
                </c:pt>
                <c:pt idx="12">
                  <c:v>50.0992164160948</c:v>
                </c:pt>
                <c:pt idx="13">
                  <c:v>50.4350057868041</c:v>
                </c:pt>
                <c:pt idx="14">
                  <c:v>50.7645775718686</c:v>
                </c:pt>
                <c:pt idx="15">
                  <c:v>51.0878851054602</c:v>
                </c:pt>
                <c:pt idx="16">
                  <c:v>51.4048866377045</c:v>
                </c:pt>
                <c:pt idx="17">
                  <c:v>51.7155453274687</c:v>
                </c:pt>
                <c:pt idx="18">
                  <c:v>52.0198292262157</c:v>
                </c:pt>
                <c:pt idx="19">
                  <c:v>52.3177112531276</c:v>
                </c:pt>
                <c:pt idx="20">
                  <c:v>52.6091691617267</c:v>
                </c:pt>
                <c:pt idx="21">
                  <c:v>52.8941854982448</c:v>
                </c:pt>
                <c:pt idx="22">
                  <c:v>53.1727475520218</c:v>
                </c:pt>
                <c:pt idx="23">
                  <c:v>53.4448472982215</c:v>
                </c:pt>
                <c:pt idx="24">
                  <c:v>53.7104813331831</c:v>
                </c:pt>
                <c:pt idx="25">
                  <c:v>53.9696508027376</c:v>
                </c:pt>
                <c:pt idx="26">
                  <c:v>54.2223613238328</c:v>
                </c:pt>
                <c:pt idx="27">
                  <c:v>54.4686228998262</c:v>
                </c:pt>
                <c:pt idx="28">
                  <c:v>54.7084498298151</c:v>
                </c:pt>
                <c:pt idx="29">
                  <c:v>54.9418606123787</c:v>
                </c:pt>
                <c:pt idx="30">
                  <c:v>55.1688778441204</c:v>
                </c:pt>
                <c:pt idx="31">
                  <c:v>55.3895281133993</c:v>
                </c:pt>
                <c:pt idx="32">
                  <c:v>55.6038418896442</c:v>
                </c:pt>
                <c:pt idx="33">
                  <c:v>55.8118534086425</c:v>
                </c:pt>
                <c:pt idx="34">
                  <c:v>56.0136005542053</c:v>
                </c:pt>
                <c:pt idx="35">
                  <c:v>56.2091247365968</c:v>
                </c:pt>
                <c:pt idx="36">
                  <c:v>56.3984707681194</c:v>
                </c:pt>
                <c:pt idx="37">
                  <c:v>56.5816867362427</c:v>
                </c:pt>
                <c:pt idx="38">
                  <c:v>56.7588238746505</c:v>
                </c:pt>
                <c:pt idx="39">
                  <c:v>56.9299364325849</c:v>
                </c:pt>
                <c:pt idx="40">
                  <c:v>57.0950815428423</c:v>
                </c:pt>
                <c:pt idx="41">
                  <c:v>57.2543190887879</c:v>
                </c:pt>
                <c:pt idx="42">
                  <c:v>57.4077115707132</c:v>
                </c:pt>
                <c:pt idx="43">
                  <c:v>57.5553239718911</c:v>
                </c:pt>
                <c:pt idx="44">
                  <c:v>57.6972236246257</c:v>
                </c:pt>
                <c:pt idx="45">
                  <c:v>57.8334800766197</c:v>
                </c:pt>
                <c:pt idx="46">
                  <c:v>57.9641649579443</c:v>
                </c:pt>
                <c:pt idx="47">
                  <c:v>58.0893518488914</c:v>
                </c:pt>
                <c:pt idx="48">
                  <c:v>58.2091161489709</c:v>
                </c:pt>
                <c:pt idx="49">
                  <c:v>58.3235349473084</c:v>
                </c:pt>
                <c:pt idx="50">
                  <c:v>58.432686894669</c:v>
                </c:pt>
                <c:pt idx="51">
                  <c:v>58.5366520773325</c:v>
                </c:pt>
                <c:pt idx="52">
                  <c:v>58.6355118930203</c:v>
                </c:pt>
                <c:pt idx="53">
                  <c:v>58.7293489290648</c:v>
                </c:pt>
                <c:pt idx="54">
                  <c:v>58.8182468429929</c:v>
                </c:pt>
                <c:pt idx="55">
                  <c:v>58.9022902456835</c:v>
                </c:pt>
                <c:pt idx="56">
                  <c:v>58.9815645872391</c:v>
                </c:pt>
                <c:pt idx="57">
                  <c:v>59.0561560457073</c:v>
                </c:pt>
                <c:pt idx="58">
                  <c:v>59.1261514187572</c:v>
                </c:pt>
                <c:pt idx="59">
                  <c:v>59.1916380184205</c:v>
                </c:pt>
                <c:pt idx="60">
                  <c:v>59.2527035689796</c:v>
                </c:pt>
                <c:pt idx="61">
                  <c:v>59.3094361080802</c:v>
                </c:pt>
                <c:pt idx="62">
                  <c:v>59.3619238911228</c:v>
                </c:pt>
                <c:pt idx="63">
                  <c:v>59.4102552989959</c:v>
                </c:pt>
                <c:pt idx="64">
                  <c:v>59.4545187491761</c:v>
                </c:pt>
                <c:pt idx="65">
                  <c:v>59.4948026102292</c:v>
                </c:pt>
                <c:pt idx="66">
                  <c:v>59.5311951197259</c:v>
                </c:pt>
                <c:pt idx="67">
                  <c:v>59.563784305581</c:v>
                </c:pt>
                <c:pt idx="68">
                  <c:v>59.5926579108119</c:v>
                </c:pt>
                <c:pt idx="69">
                  <c:v>59.6179033217062</c:v>
                </c:pt>
                <c:pt idx="70">
                  <c:v>59.6396074993733</c:v>
                </c:pt>
                <c:pt idx="71">
                  <c:v>59.6578569146637</c:v>
                </c:pt>
                <c:pt idx="72">
                  <c:v>59.6727374864076</c:v>
                </c:pt>
                <c:pt idx="73">
                  <c:v>59.6843345229419</c:v>
                </c:pt>
                <c:pt idx="74">
                  <c:v>59.6927326668764</c:v>
                </c:pt>
                <c:pt idx="75">
                  <c:v>59.6980158430395</c:v>
                </c:pt>
                <c:pt idx="76">
                  <c:v>59.7002672095546</c:v>
                </c:pt>
                <c:pt idx="77">
                  <c:v>59.6995691119823</c:v>
                </c:pt>
                <c:pt idx="78">
                  <c:v>59.6960030404591</c:v>
                </c:pt>
                <c:pt idx="79">
                  <c:v>59.6896495897624</c:v>
                </c:pt>
                <c:pt idx="80">
                  <c:v>59.6805884222344</c:v>
                </c:pt>
                <c:pt idx="81">
                  <c:v>59.6688982334865</c:v>
                </c:pt>
                <c:pt idx="82">
                  <c:v>59.6546567207987</c:v>
                </c:pt>
                <c:pt idx="83">
                  <c:v>59.6379405541479</c:v>
                </c:pt>
                <c:pt idx="84">
                  <c:v>59.6188253497721</c:v>
                </c:pt>
                <c:pt idx="85">
                  <c:v>59.5973856461921</c:v>
                </c:pt>
                <c:pt idx="86">
                  <c:v>59.5736948826077</c:v>
                </c:pt>
                <c:pt idx="87">
                  <c:v>59.547825379584</c:v>
                </c:pt>
                <c:pt idx="88">
                  <c:v>59.5198483219392</c:v>
                </c:pt>
                <c:pt idx="89">
                  <c:v>59.4898337437568</c:v>
                </c:pt>
                <c:pt idx="90">
                  <c:v>59.4578505154312</c:v>
                </c:pt>
                <c:pt idx="91">
                  <c:v>59.423966332665</c:v>
                </c:pt>
                <c:pt idx="92">
                  <c:v>59.3882477073386</c:v>
                </c:pt>
                <c:pt idx="93">
                  <c:v>59.3507599601613</c:v>
                </c:pt>
                <c:pt idx="94">
                  <c:v>59.3115672150311</c:v>
                </c:pt>
                <c:pt idx="95">
                  <c:v>59.2707323950194</c:v>
                </c:pt>
                <c:pt idx="96">
                  <c:v>59.2283172198981</c:v>
                </c:pt>
                <c:pt idx="97">
                  <c:v>59.1843822051402</c:v>
                </c:pt>
                <c:pt idx="98">
                  <c:v>59.1389866623097</c:v>
                </c:pt>
                <c:pt idx="99">
                  <c:v>59.0921887007718</c:v>
                </c:pt>
                <c:pt idx="100">
                  <c:v>59.0440452306482</c:v>
                </c:pt>
                <c:pt idx="101">
                  <c:v>58.9946119669477</c:v>
                </c:pt>
                <c:pt idx="102">
                  <c:v>58.9439434348031</c:v>
                </c:pt>
                <c:pt idx="103">
                  <c:v>58.8920929757509</c:v>
                </c:pt>
                <c:pt idx="104">
                  <c:v>58.8391127549818</c:v>
                </c:pt>
                <c:pt idx="105">
                  <c:v>58.7850537695048</c:v>
                </c:pt>
                <c:pt idx="106">
                  <c:v>58.7299658571632</c:v>
                </c:pt>
                <c:pt idx="107">
                  <c:v>58.6738977064421</c:v>
                </c:pt>
                <c:pt idx="108">
                  <c:v>58.6168968670132</c:v>
                </c:pt>
                <c:pt idx="109">
                  <c:v>58.5590097609572</c:v>
                </c:pt>
                <c:pt idx="110">
                  <c:v>58.5002816946181</c:v>
                </c:pt>
                <c:pt idx="111">
                  <c:v>58.4407568710325</c:v>
                </c:pt>
                <c:pt idx="112">
                  <c:v>58.3804784028902</c:v>
                </c:pt>
                <c:pt idx="113">
                  <c:v>58.3194883259748</c:v>
                </c:pt>
                <c:pt idx="114">
                  <c:v>58.257827613044</c:v>
                </c:pt>
                <c:pt idx="115">
                  <c:v>58.1955361881057</c:v>
                </c:pt>
                <c:pt idx="116">
                  <c:v>58.1326529410442</c:v>
                </c:pt>
                <c:pt idx="117">
                  <c:v>58.0692157425689</c:v>
                </c:pt>
                <c:pt idx="118">
                  <c:v>58.0052614594328</c:v>
                </c:pt>
                <c:pt idx="119">
                  <c:v>57.9408259699015</c:v>
                </c:pt>
                <c:pt idx="120">
                  <c:v>57.8759441794273</c:v>
                </c:pt>
                <c:pt idx="121">
                  <c:v>57.8106500365027</c:v>
                </c:pt>
                <c:pt idx="122">
                  <c:v>57.7449765486592</c:v>
                </c:pt>
                <c:pt idx="123">
                  <c:v>57.6789557985875</c:v>
                </c:pt>
                <c:pt idx="124">
                  <c:v>57.6126189603497</c:v>
                </c:pt>
                <c:pt idx="125">
                  <c:v>57.545996315653</c:v>
                </c:pt>
                <c:pt idx="126">
                  <c:v>57.4791172701718</c:v>
                </c:pt>
                <c:pt idx="127">
                  <c:v>57.4120103698843</c:v>
                </c:pt>
                <c:pt idx="128">
                  <c:v>57.3447033174104</c:v>
                </c:pt>
                <c:pt idx="129">
                  <c:v>57.2772229883274</c:v>
                </c:pt>
                <c:pt idx="130">
                  <c:v>57.209595447444</c:v>
                </c:pt>
                <c:pt idx="131">
                  <c:v>57.1418459650164</c:v>
                </c:pt>
                <c:pt idx="132">
                  <c:v>57.0739990328914</c:v>
                </c:pt>
                <c:pt idx="133">
                  <c:v>57.0060783805614</c:v>
                </c:pt>
                <c:pt idx="134">
                  <c:v>56.93810699111</c:v>
                </c:pt>
                <c:pt idx="135">
                  <c:v>56.8701071170484</c:v>
                </c:pt>
                <c:pt idx="136">
                  <c:v>56.8021002960174</c:v>
                </c:pt>
                <c:pt idx="137">
                  <c:v>56.7341073663518</c:v>
                </c:pt>
                <c:pt idx="138">
                  <c:v>56.6661484824959</c:v>
                </c:pt>
                <c:pt idx="139">
                  <c:v>56.598243130257</c:v>
                </c:pt>
                <c:pt idx="140">
                  <c:v>56.5304101418906</c:v>
                </c:pt>
                <c:pt idx="141">
                  <c:v>56.4626677110129</c:v>
                </c:pt>
                <c:pt idx="142">
                  <c:v>56.3950334073268</c:v>
                </c:pt>
                <c:pt idx="143">
                  <c:v>56.3275241911592</c:v>
                </c:pt>
                <c:pt idx="144">
                  <c:v>56.2601564278063</c:v>
                </c:pt>
                <c:pt idx="145">
                  <c:v>56.1929459016743</c:v>
                </c:pt>
                <c:pt idx="146">
                  <c:v>56.1259078302164</c:v>
                </c:pt>
                <c:pt idx="147">
                  <c:v>56.0590568776658</c:v>
                </c:pt>
                <c:pt idx="148">
                  <c:v>55.99240716855</c:v>
                </c:pt>
                <c:pt idx="149">
                  <c:v>55.9259723009956</c:v>
                </c:pt>
                <c:pt idx="150">
                  <c:v>55.8597653598133</c:v>
                </c:pt>
                <c:pt idx="151">
                  <c:v>55.7937989293639</c:v>
                </c:pt>
                <c:pt idx="152">
                  <c:v>55.7280851062054</c:v>
                </c:pt>
                <c:pt idx="153">
                  <c:v>55.6626355115159</c:v>
                </c:pt>
                <c:pt idx="154">
                  <c:v>55.5974613032954</c:v>
                </c:pt>
                <c:pt idx="155">
                  <c:v>55.5325731883461</c:v>
                </c:pt>
                <c:pt idx="156">
                  <c:v>55.4679814340253</c:v>
                </c:pt>
                <c:pt idx="157">
                  <c:v>55.4036958797786</c:v>
                </c:pt>
                <c:pt idx="158">
                  <c:v>55.3397259484519</c:v>
                </c:pt>
                <c:pt idx="159">
                  <c:v>55.2760806573778</c:v>
                </c:pt>
                <c:pt idx="160">
                  <c:v>55.2127686292461</c:v>
                </c:pt>
                <c:pt idx="161">
                  <c:v>55.1497981027489</c:v>
                </c:pt>
                <c:pt idx="162">
                  <c:v>55.0871769430135</c:v>
                </c:pt>
                <c:pt idx="163">
                  <c:v>55.0249126518162</c:v>
                </c:pt>
                <c:pt idx="164">
                  <c:v>54.9630123775802</c:v>
                </c:pt>
                <c:pt idx="165">
                  <c:v>54.9014829251654</c:v>
                </c:pt>
                <c:pt idx="166">
                  <c:v>54.8403307654407</c:v>
                </c:pt>
                <c:pt idx="167">
                  <c:v>54.779562044654</c:v>
                </c:pt>
                <c:pt idx="168">
                  <c:v>54.7191825935932</c:v>
                </c:pt>
                <c:pt idx="169">
                  <c:v>54.659197936546</c:v>
                </c:pt>
                <c:pt idx="170">
                  <c:v>54.5996133000538</c:v>
                </c:pt>
                <c:pt idx="171">
                  <c:v>54.5404336214735</c:v>
                </c:pt>
                <c:pt idx="172">
                  <c:v>54.4816635573386</c:v>
                </c:pt>
                <c:pt idx="173">
                  <c:v>54.4233074915319</c:v>
                </c:pt>
                <c:pt idx="174">
                  <c:v>54.365369543263</c:v>
                </c:pt>
                <c:pt idx="175">
                  <c:v>54.3078535748638</c:v>
                </c:pt>
                <c:pt idx="176">
                  <c:v>54.2507631993962</c:v>
                </c:pt>
                <c:pt idx="177">
                  <c:v>54.1941017880812</c:v>
                </c:pt>
                <c:pt idx="178">
                  <c:v>54.1378724775471</c:v>
                </c:pt>
                <c:pt idx="179">
                  <c:v>54.0820781769075</c:v>
                </c:pt>
                <c:pt idx="180">
                  <c:v>54.0267215746612</c:v>
                </c:pt>
                <c:pt idx="181">
                  <c:v>53.9718051454268</c:v>
                </c:pt>
                <c:pt idx="182">
                  <c:v>53.917331156511</c:v>
                </c:pt>
                <c:pt idx="183">
                  <c:v>53.8633016743152</c:v>
                </c:pt>
                <c:pt idx="184">
                  <c:v>53.809718570579</c:v>
                </c:pt>
                <c:pt idx="185">
                  <c:v>53.75658352847</c:v>
                </c:pt>
                <c:pt idx="186">
                  <c:v>53.70389804852</c:v>
                </c:pt>
                <c:pt idx="187">
                  <c:v>53.65166345441</c:v>
                </c:pt>
                <c:pt idx="188">
                  <c:v>53.5998808986064</c:v>
                </c:pt>
                <c:pt idx="189">
                  <c:v>53.5485513678558</c:v>
                </c:pt>
                <c:pt idx="190">
                  <c:v>53.4976756885374</c:v>
                </c:pt>
                <c:pt idx="191">
                  <c:v>53.447254531873</c:v>
                </c:pt>
                <c:pt idx="192">
                  <c:v>53.3972884190091</c:v>
                </c:pt>
                <c:pt idx="193">
                  <c:v>53.3477777259588</c:v>
                </c:pt>
                <c:pt idx="194">
                  <c:v>53.2987226884205</c:v>
                </c:pt>
                <c:pt idx="195">
                  <c:v>53.2501234064633</c:v>
                </c:pt>
                <c:pt idx="196">
                  <c:v>53.2019798490948</c:v>
                </c:pt>
                <c:pt idx="197">
                  <c:v>53.1542918587027</c:v>
                </c:pt>
                <c:pt idx="198">
                  <c:v>53.1070591553797</c:v>
                </c:pt>
                <c:pt idx="199">
                  <c:v>53.0602813411347</c:v>
                </c:pt>
                <c:pt idx="200">
                  <c:v>53.0139579039863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'S11-DATA-CVTR'!$M$8</c:f>
              <c:strCache>
                <c:ptCount val="1"/>
                <c:pt idx="0">
                  <c:v>Imag Z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'S11-DATA-CVTR'!$B$9:$B$209</c:f>
              <c:numCache>
                <c:ptCount val="20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15.5</c:v>
                </c:pt>
                <c:pt idx="12">
                  <c:v>16</c:v>
                </c:pt>
                <c:pt idx="13">
                  <c:v>16.5</c:v>
                </c:pt>
                <c:pt idx="14">
                  <c:v>17</c:v>
                </c:pt>
                <c:pt idx="15">
                  <c:v>17.5</c:v>
                </c:pt>
                <c:pt idx="16">
                  <c:v>18</c:v>
                </c:pt>
                <c:pt idx="17">
                  <c:v>18.5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20.5</c:v>
                </c:pt>
                <c:pt idx="22">
                  <c:v>21</c:v>
                </c:pt>
                <c:pt idx="23">
                  <c:v>21.5</c:v>
                </c:pt>
                <c:pt idx="24">
                  <c:v>22</c:v>
                </c:pt>
                <c:pt idx="25">
                  <c:v>22.5</c:v>
                </c:pt>
                <c:pt idx="26">
                  <c:v>23</c:v>
                </c:pt>
                <c:pt idx="27">
                  <c:v>23.5</c:v>
                </c:pt>
                <c:pt idx="28">
                  <c:v>24</c:v>
                </c:pt>
                <c:pt idx="29">
                  <c:v>24.5</c:v>
                </c:pt>
                <c:pt idx="30">
                  <c:v>25</c:v>
                </c:pt>
                <c:pt idx="31">
                  <c:v>25.5</c:v>
                </c:pt>
                <c:pt idx="32">
                  <c:v>26</c:v>
                </c:pt>
                <c:pt idx="33">
                  <c:v>26.5</c:v>
                </c:pt>
                <c:pt idx="34">
                  <c:v>27</c:v>
                </c:pt>
                <c:pt idx="35">
                  <c:v>27.5</c:v>
                </c:pt>
                <c:pt idx="36">
                  <c:v>28</c:v>
                </c:pt>
                <c:pt idx="37">
                  <c:v>28.5</c:v>
                </c:pt>
                <c:pt idx="38">
                  <c:v>29</c:v>
                </c:pt>
                <c:pt idx="39">
                  <c:v>29.5</c:v>
                </c:pt>
                <c:pt idx="40">
                  <c:v>30</c:v>
                </c:pt>
                <c:pt idx="41">
                  <c:v>30.5</c:v>
                </c:pt>
                <c:pt idx="42">
                  <c:v>31</c:v>
                </c:pt>
                <c:pt idx="43">
                  <c:v>31.5</c:v>
                </c:pt>
                <c:pt idx="44">
                  <c:v>32</c:v>
                </c:pt>
                <c:pt idx="45">
                  <c:v>32.5</c:v>
                </c:pt>
                <c:pt idx="46">
                  <c:v>33</c:v>
                </c:pt>
                <c:pt idx="47">
                  <c:v>33.5</c:v>
                </c:pt>
                <c:pt idx="48">
                  <c:v>34</c:v>
                </c:pt>
                <c:pt idx="49">
                  <c:v>34.5</c:v>
                </c:pt>
                <c:pt idx="50">
                  <c:v>35</c:v>
                </c:pt>
                <c:pt idx="51">
                  <c:v>35.5</c:v>
                </c:pt>
                <c:pt idx="52">
                  <c:v>36</c:v>
                </c:pt>
                <c:pt idx="53">
                  <c:v>36.5</c:v>
                </c:pt>
                <c:pt idx="54">
                  <c:v>37</c:v>
                </c:pt>
                <c:pt idx="55">
                  <c:v>37.5</c:v>
                </c:pt>
                <c:pt idx="56">
                  <c:v>38</c:v>
                </c:pt>
                <c:pt idx="57">
                  <c:v>38.5</c:v>
                </c:pt>
                <c:pt idx="58">
                  <c:v>39</c:v>
                </c:pt>
                <c:pt idx="59">
                  <c:v>39.5</c:v>
                </c:pt>
                <c:pt idx="60">
                  <c:v>40</c:v>
                </c:pt>
                <c:pt idx="61">
                  <c:v>40.5</c:v>
                </c:pt>
                <c:pt idx="62">
                  <c:v>41</c:v>
                </c:pt>
                <c:pt idx="63">
                  <c:v>41.5</c:v>
                </c:pt>
                <c:pt idx="64">
                  <c:v>42</c:v>
                </c:pt>
                <c:pt idx="65">
                  <c:v>42.5</c:v>
                </c:pt>
                <c:pt idx="66">
                  <c:v>43</c:v>
                </c:pt>
                <c:pt idx="67">
                  <c:v>43.5</c:v>
                </c:pt>
                <c:pt idx="68">
                  <c:v>44</c:v>
                </c:pt>
                <c:pt idx="69">
                  <c:v>44.5</c:v>
                </c:pt>
                <c:pt idx="70">
                  <c:v>45</c:v>
                </c:pt>
                <c:pt idx="71">
                  <c:v>45.5</c:v>
                </c:pt>
                <c:pt idx="72">
                  <c:v>46</c:v>
                </c:pt>
                <c:pt idx="73">
                  <c:v>46.5</c:v>
                </c:pt>
                <c:pt idx="74">
                  <c:v>47</c:v>
                </c:pt>
                <c:pt idx="75">
                  <c:v>47.5</c:v>
                </c:pt>
                <c:pt idx="76">
                  <c:v>48</c:v>
                </c:pt>
                <c:pt idx="77">
                  <c:v>48.5</c:v>
                </c:pt>
                <c:pt idx="78">
                  <c:v>49</c:v>
                </c:pt>
                <c:pt idx="79">
                  <c:v>49.5</c:v>
                </c:pt>
                <c:pt idx="80">
                  <c:v>50</c:v>
                </c:pt>
                <c:pt idx="81">
                  <c:v>50.5</c:v>
                </c:pt>
                <c:pt idx="82">
                  <c:v>51</c:v>
                </c:pt>
                <c:pt idx="83">
                  <c:v>51.5</c:v>
                </c:pt>
                <c:pt idx="84">
                  <c:v>52</c:v>
                </c:pt>
                <c:pt idx="85">
                  <c:v>52.5</c:v>
                </c:pt>
                <c:pt idx="86">
                  <c:v>53</c:v>
                </c:pt>
                <c:pt idx="87">
                  <c:v>53.5</c:v>
                </c:pt>
                <c:pt idx="88">
                  <c:v>54</c:v>
                </c:pt>
                <c:pt idx="89">
                  <c:v>54.5</c:v>
                </c:pt>
                <c:pt idx="90">
                  <c:v>55</c:v>
                </c:pt>
                <c:pt idx="91">
                  <c:v>55.5</c:v>
                </c:pt>
                <c:pt idx="92">
                  <c:v>56</c:v>
                </c:pt>
                <c:pt idx="93">
                  <c:v>56.5</c:v>
                </c:pt>
                <c:pt idx="94">
                  <c:v>57</c:v>
                </c:pt>
                <c:pt idx="95">
                  <c:v>57.5</c:v>
                </c:pt>
                <c:pt idx="96">
                  <c:v>58</c:v>
                </c:pt>
                <c:pt idx="97">
                  <c:v>58.5</c:v>
                </c:pt>
                <c:pt idx="98">
                  <c:v>59</c:v>
                </c:pt>
                <c:pt idx="99">
                  <c:v>59.5</c:v>
                </c:pt>
                <c:pt idx="100">
                  <c:v>60</c:v>
                </c:pt>
                <c:pt idx="101">
                  <c:v>60.5</c:v>
                </c:pt>
                <c:pt idx="102">
                  <c:v>61</c:v>
                </c:pt>
                <c:pt idx="103">
                  <c:v>61.5</c:v>
                </c:pt>
                <c:pt idx="104">
                  <c:v>62</c:v>
                </c:pt>
                <c:pt idx="105">
                  <c:v>62.5</c:v>
                </c:pt>
                <c:pt idx="106">
                  <c:v>63</c:v>
                </c:pt>
                <c:pt idx="107">
                  <c:v>63.5</c:v>
                </c:pt>
                <c:pt idx="108">
                  <c:v>64</c:v>
                </c:pt>
                <c:pt idx="109">
                  <c:v>64.5</c:v>
                </c:pt>
                <c:pt idx="110">
                  <c:v>65</c:v>
                </c:pt>
                <c:pt idx="111">
                  <c:v>65.5</c:v>
                </c:pt>
                <c:pt idx="112">
                  <c:v>66</c:v>
                </c:pt>
                <c:pt idx="113">
                  <c:v>66.5</c:v>
                </c:pt>
                <c:pt idx="114">
                  <c:v>67</c:v>
                </c:pt>
                <c:pt idx="115">
                  <c:v>67.5</c:v>
                </c:pt>
                <c:pt idx="116">
                  <c:v>68</c:v>
                </c:pt>
                <c:pt idx="117">
                  <c:v>68.5</c:v>
                </c:pt>
                <c:pt idx="118">
                  <c:v>69</c:v>
                </c:pt>
                <c:pt idx="119">
                  <c:v>69.5</c:v>
                </c:pt>
                <c:pt idx="120">
                  <c:v>70</c:v>
                </c:pt>
                <c:pt idx="121">
                  <c:v>70.5</c:v>
                </c:pt>
                <c:pt idx="122">
                  <c:v>71</c:v>
                </c:pt>
                <c:pt idx="123">
                  <c:v>71.5</c:v>
                </c:pt>
                <c:pt idx="124">
                  <c:v>72</c:v>
                </c:pt>
                <c:pt idx="125">
                  <c:v>72.5</c:v>
                </c:pt>
                <c:pt idx="126">
                  <c:v>73</c:v>
                </c:pt>
                <c:pt idx="127">
                  <c:v>73.5</c:v>
                </c:pt>
                <c:pt idx="128">
                  <c:v>74</c:v>
                </c:pt>
                <c:pt idx="129">
                  <c:v>74.5</c:v>
                </c:pt>
                <c:pt idx="130">
                  <c:v>75</c:v>
                </c:pt>
                <c:pt idx="131">
                  <c:v>75.5</c:v>
                </c:pt>
                <c:pt idx="132">
                  <c:v>76</c:v>
                </c:pt>
                <c:pt idx="133">
                  <c:v>76.5</c:v>
                </c:pt>
                <c:pt idx="134">
                  <c:v>77</c:v>
                </c:pt>
                <c:pt idx="135">
                  <c:v>77.5</c:v>
                </c:pt>
                <c:pt idx="136">
                  <c:v>78</c:v>
                </c:pt>
                <c:pt idx="137">
                  <c:v>78.5</c:v>
                </c:pt>
                <c:pt idx="138">
                  <c:v>79</c:v>
                </c:pt>
                <c:pt idx="139">
                  <c:v>79.5</c:v>
                </c:pt>
                <c:pt idx="140">
                  <c:v>80</c:v>
                </c:pt>
                <c:pt idx="141">
                  <c:v>80.5</c:v>
                </c:pt>
                <c:pt idx="142">
                  <c:v>81</c:v>
                </c:pt>
                <c:pt idx="143">
                  <c:v>81.5</c:v>
                </c:pt>
                <c:pt idx="144">
                  <c:v>82</c:v>
                </c:pt>
                <c:pt idx="145">
                  <c:v>82.5</c:v>
                </c:pt>
                <c:pt idx="146">
                  <c:v>83</c:v>
                </c:pt>
                <c:pt idx="147">
                  <c:v>83.5</c:v>
                </c:pt>
                <c:pt idx="148">
                  <c:v>84</c:v>
                </c:pt>
                <c:pt idx="149">
                  <c:v>84.5</c:v>
                </c:pt>
                <c:pt idx="150">
                  <c:v>85</c:v>
                </c:pt>
                <c:pt idx="151">
                  <c:v>85.5</c:v>
                </c:pt>
                <c:pt idx="152">
                  <c:v>86</c:v>
                </c:pt>
                <c:pt idx="153">
                  <c:v>86.5</c:v>
                </c:pt>
                <c:pt idx="154">
                  <c:v>87</c:v>
                </c:pt>
                <c:pt idx="155">
                  <c:v>87.5</c:v>
                </c:pt>
                <c:pt idx="156">
                  <c:v>88</c:v>
                </c:pt>
                <c:pt idx="157">
                  <c:v>88.5</c:v>
                </c:pt>
                <c:pt idx="158">
                  <c:v>89</c:v>
                </c:pt>
                <c:pt idx="159">
                  <c:v>89.5</c:v>
                </c:pt>
                <c:pt idx="160">
                  <c:v>90</c:v>
                </c:pt>
                <c:pt idx="161">
                  <c:v>90.5</c:v>
                </c:pt>
                <c:pt idx="162">
                  <c:v>91</c:v>
                </c:pt>
                <c:pt idx="163">
                  <c:v>91.5</c:v>
                </c:pt>
                <c:pt idx="164">
                  <c:v>92</c:v>
                </c:pt>
                <c:pt idx="165">
                  <c:v>92.5</c:v>
                </c:pt>
                <c:pt idx="166">
                  <c:v>93</c:v>
                </c:pt>
                <c:pt idx="167">
                  <c:v>93.5</c:v>
                </c:pt>
                <c:pt idx="168">
                  <c:v>94</c:v>
                </c:pt>
                <c:pt idx="169">
                  <c:v>94.5</c:v>
                </c:pt>
                <c:pt idx="170">
                  <c:v>95</c:v>
                </c:pt>
                <c:pt idx="171">
                  <c:v>95.5</c:v>
                </c:pt>
                <c:pt idx="172">
                  <c:v>96</c:v>
                </c:pt>
                <c:pt idx="173">
                  <c:v>96.5</c:v>
                </c:pt>
                <c:pt idx="174">
                  <c:v>97</c:v>
                </c:pt>
                <c:pt idx="175">
                  <c:v>97.5</c:v>
                </c:pt>
                <c:pt idx="176">
                  <c:v>98</c:v>
                </c:pt>
                <c:pt idx="177">
                  <c:v>98.5</c:v>
                </c:pt>
                <c:pt idx="178">
                  <c:v>99</c:v>
                </c:pt>
                <c:pt idx="179">
                  <c:v>99.5</c:v>
                </c:pt>
                <c:pt idx="180">
                  <c:v>100</c:v>
                </c:pt>
                <c:pt idx="181">
                  <c:v>100.5</c:v>
                </c:pt>
                <c:pt idx="182">
                  <c:v>101</c:v>
                </c:pt>
                <c:pt idx="183">
                  <c:v>101.5</c:v>
                </c:pt>
                <c:pt idx="184">
                  <c:v>102</c:v>
                </c:pt>
                <c:pt idx="185">
                  <c:v>102.5</c:v>
                </c:pt>
                <c:pt idx="186">
                  <c:v>103</c:v>
                </c:pt>
                <c:pt idx="187">
                  <c:v>103.5</c:v>
                </c:pt>
                <c:pt idx="188">
                  <c:v>104</c:v>
                </c:pt>
                <c:pt idx="189">
                  <c:v>104.5</c:v>
                </c:pt>
                <c:pt idx="190">
                  <c:v>105</c:v>
                </c:pt>
                <c:pt idx="191">
                  <c:v>105.5</c:v>
                </c:pt>
                <c:pt idx="192">
                  <c:v>106</c:v>
                </c:pt>
                <c:pt idx="193">
                  <c:v>106.5</c:v>
                </c:pt>
                <c:pt idx="194">
                  <c:v>107</c:v>
                </c:pt>
                <c:pt idx="195">
                  <c:v>107.5</c:v>
                </c:pt>
                <c:pt idx="196">
                  <c:v>108</c:v>
                </c:pt>
                <c:pt idx="197">
                  <c:v>108.5</c:v>
                </c:pt>
                <c:pt idx="198">
                  <c:v>109</c:v>
                </c:pt>
                <c:pt idx="199">
                  <c:v>109.5</c:v>
                </c:pt>
                <c:pt idx="200">
                  <c:v>110</c:v>
                </c:pt>
              </c:numCache>
            </c:numRef>
          </c:xVal>
          <c:yVal>
            <c:numRef>
              <c:f>'S11-DATA-CVTR'!$M$9:$M$209</c:f>
              <c:numCache>
                <c:ptCount val="201"/>
                <c:pt idx="0">
                  <c:v>-31.1233699047395</c:v>
                </c:pt>
                <c:pt idx="1">
                  <c:v>-30.9151527838136</c:v>
                </c:pt>
                <c:pt idx="2">
                  <c:v>-30.7019358684386</c:v>
                </c:pt>
                <c:pt idx="3">
                  <c:v>-30.4838453262751</c:v>
                </c:pt>
                <c:pt idx="4">
                  <c:v>-30.2610103757932</c:v>
                </c:pt>
                <c:pt idx="5">
                  <c:v>-30.0335631059446</c:v>
                </c:pt>
                <c:pt idx="6">
                  <c:v>-29.8016382916692</c:v>
                </c:pt>
                <c:pt idx="7">
                  <c:v>-29.5653732057529</c:v>
                </c:pt>
                <c:pt idx="8">
                  <c:v>-29.3249074275642</c:v>
                </c:pt>
                <c:pt idx="9">
                  <c:v>-29.0803826492</c:v>
                </c:pt>
                <c:pt idx="10">
                  <c:v>-28.8319424795763</c:v>
                </c:pt>
                <c:pt idx="11">
                  <c:v>-28.579732246997</c:v>
                </c:pt>
                <c:pt idx="12">
                  <c:v>-28.3238988007368</c:v>
                </c:pt>
                <c:pt idx="13">
                  <c:v>-28.0645903121614</c:v>
                </c:pt>
                <c:pt idx="14">
                  <c:v>-27.8019560759132</c:v>
                </c:pt>
                <c:pt idx="15">
                  <c:v>-27.5361463116699</c:v>
                </c:pt>
                <c:pt idx="16">
                  <c:v>-27.2673119669817</c:v>
                </c:pt>
                <c:pt idx="17">
                  <c:v>-26.9956045216754</c:v>
                </c:pt>
                <c:pt idx="18">
                  <c:v>-26.7211757942983</c:v>
                </c:pt>
                <c:pt idx="19">
                  <c:v>-26.4441777510615</c:v>
                </c:pt>
                <c:pt idx="20">
                  <c:v>-26.1647623177225</c:v>
                </c:pt>
                <c:pt idx="21">
                  <c:v>-25.8830811948238</c:v>
                </c:pt>
                <c:pt idx="22">
                  <c:v>-25.5992856766918</c:v>
                </c:pt>
                <c:pt idx="23">
                  <c:v>-25.3135264745677</c:v>
                </c:pt>
                <c:pt idx="24">
                  <c:v>-25.0259535442267</c:v>
                </c:pt>
                <c:pt idx="25">
                  <c:v>-24.7367159184157</c:v>
                </c:pt>
                <c:pt idx="26">
                  <c:v>-24.4459615444115</c:v>
                </c:pt>
                <c:pt idx="27">
                  <c:v>-24.1538371269826</c:v>
                </c:pt>
                <c:pt idx="28">
                  <c:v>-23.8604879770048</c:v>
                </c:pt>
                <c:pt idx="29">
                  <c:v>-23.5660578659611</c:v>
                </c:pt>
                <c:pt idx="30">
                  <c:v>-23.2706888865266</c:v>
                </c:pt>
                <c:pt idx="31">
                  <c:v>-22.9745213194149</c:v>
                </c:pt>
                <c:pt idx="32">
                  <c:v>-22.6776935066333</c:v>
                </c:pt>
                <c:pt idx="33">
                  <c:v>-22.3803417312747</c:v>
                </c:pt>
                <c:pt idx="34">
                  <c:v>-22.0826001039426</c:v>
                </c:pt>
                <c:pt idx="35">
                  <c:v>-21.7846004558856</c:v>
                </c:pt>
                <c:pt idx="36">
                  <c:v>-21.4864722388889</c:v>
                </c:pt>
                <c:pt idx="37">
                  <c:v>-21.1883424319554</c:v>
                </c:pt>
                <c:pt idx="38">
                  <c:v>-20.8903354547744</c:v>
                </c:pt>
                <c:pt idx="39">
                  <c:v>-20.5925730879677</c:v>
                </c:pt>
                <c:pt idx="40">
                  <c:v>-20.2951744000702</c:v>
                </c:pt>
                <c:pt idx="41">
                  <c:v>-19.9982556811939</c:v>
                </c:pt>
                <c:pt idx="42">
                  <c:v>-19.7019303832933</c:v>
                </c:pt>
                <c:pt idx="43">
                  <c:v>-19.4063090669468</c:v>
                </c:pt>
                <c:pt idx="44">
                  <c:v>-19.1114993545377</c:v>
                </c:pt>
                <c:pt idx="45">
                  <c:v>-18.8176058897177</c:v>
                </c:pt>
                <c:pt idx="46">
                  <c:v>-18.5247303030092</c:v>
                </c:pt>
                <c:pt idx="47">
                  <c:v>-18.2329711834005</c:v>
                </c:pt>
                <c:pt idx="48">
                  <c:v>-17.9424240557669</c:v>
                </c:pt>
                <c:pt idx="49">
                  <c:v>-17.6531813639506</c:v>
                </c:pt>
                <c:pt idx="50">
                  <c:v>-17.3653324593133</c:v>
                </c:pt>
                <c:pt idx="51">
                  <c:v>-17.0789635945727</c:v>
                </c:pt>
                <c:pt idx="52">
                  <c:v>-16.7941579227288</c:v>
                </c:pt>
                <c:pt idx="53">
                  <c:v>-16.5109955008735</c:v>
                </c:pt>
                <c:pt idx="54">
                  <c:v>-16.2295532986797</c:v>
                </c:pt>
                <c:pt idx="55">
                  <c:v>-15.9499052113557</c:v>
                </c:pt>
                <c:pt idx="56">
                  <c:v>-15.6721220768544</c:v>
                </c:pt>
                <c:pt idx="57">
                  <c:v>-15.3962716971184</c:v>
                </c:pt>
                <c:pt idx="58">
                  <c:v>-15.1224188631456</c:v>
                </c:pt>
                <c:pt idx="59">
                  <c:v>-14.8506253836589</c:v>
                </c:pt>
                <c:pt idx="60">
                  <c:v>-14.5809501171634</c:v>
                </c:pt>
                <c:pt idx="61">
                  <c:v>-14.3134490071748</c:v>
                </c:pt>
                <c:pt idx="62">
                  <c:v>-14.0481751204083</c:v>
                </c:pt>
                <c:pt idx="63">
                  <c:v>-13.785178687717</c:v>
                </c:pt>
                <c:pt idx="64">
                  <c:v>-13.5245071475717</c:v>
                </c:pt>
                <c:pt idx="65">
                  <c:v>-13.266205191881</c:v>
                </c:pt>
                <c:pt idx="66">
                  <c:v>-13.0103148139514</c:v>
                </c:pt>
                <c:pt idx="67">
                  <c:v>-12.7568753583934</c:v>
                </c:pt>
                <c:pt idx="68">
                  <c:v>-12.5059235727856</c:v>
                </c:pt>
                <c:pt idx="69">
                  <c:v>-12.2574936609115</c:v>
                </c:pt>
                <c:pt idx="70">
                  <c:v>-12.0116173373924</c:v>
                </c:pt>
                <c:pt idx="71">
                  <c:v>-11.7683238835438</c:v>
                </c:pt>
                <c:pt idx="72">
                  <c:v>-11.5276402042891</c:v>
                </c:pt>
                <c:pt idx="73">
                  <c:v>-11.2895908859726</c:v>
                </c:pt>
                <c:pt idx="74">
                  <c:v>-11.0541982549166</c:v>
                </c:pt>
                <c:pt idx="75">
                  <c:v>-10.8214824365781</c:v>
                </c:pt>
                <c:pt idx="76">
                  <c:v>-10.5914614151634</c:v>
                </c:pt>
                <c:pt idx="77">
                  <c:v>-10.36415109357</c:v>
                </c:pt>
                <c:pt idx="78">
                  <c:v>-10.1395653535262</c:v>
                </c:pt>
                <c:pt idx="79">
                  <c:v>-9.91771611581044</c:v>
                </c:pt>
                <c:pt idx="80">
                  <c:v>-9.69861340043688</c:v>
                </c:pt>
                <c:pt idx="81">
                  <c:v>-9.48226538670003</c:v>
                </c:pt>
                <c:pt idx="82">
                  <c:v>-9.26867847297783</c:v>
                </c:pt>
                <c:pt idx="83">
                  <c:v>-9.05785733620011</c:v>
                </c:pt>
                <c:pt idx="84">
                  <c:v>-8.84980499089363</c:v>
                </c:pt>
                <c:pt idx="85">
                  <c:v>-8.64452284772235</c:v>
                </c:pt>
                <c:pt idx="86">
                  <c:v>-8.44201077144721</c:v>
                </c:pt>
                <c:pt idx="87">
                  <c:v>-8.2422671382352</c:v>
                </c:pt>
                <c:pt idx="88">
                  <c:v>-8.04528889225289</c:v>
                </c:pt>
                <c:pt idx="89">
                  <c:v>-7.8510716014859</c:v>
                </c:pt>
                <c:pt idx="90">
                  <c:v>-7.65960951273009</c:v>
                </c:pt>
                <c:pt idx="91">
                  <c:v>-7.47089560570537</c:v>
                </c:pt>
                <c:pt idx="92">
                  <c:v>-7.28492164624877</c:v>
                </c:pt>
                <c:pt idx="93">
                  <c:v>-7.1016782385467</c:v>
                </c:pt>
                <c:pt idx="94">
                  <c:v>-6.92115487637159</c:v>
                </c:pt>
                <c:pt idx="95">
                  <c:v>-6.74333999329291</c:v>
                </c:pt>
                <c:pt idx="96">
                  <c:v>-6.56822101183445</c:v>
                </c:pt>
                <c:pt idx="97">
                  <c:v>-6.39578439155662</c:v>
                </c:pt>
                <c:pt idx="98">
                  <c:v>-6.22601567604341</c:v>
                </c:pt>
                <c:pt idx="99">
                  <c:v>-6.05889953877875</c:v>
                </c:pt>
                <c:pt idx="100">
                  <c:v>-5.8944198278998</c:v>
                </c:pt>
                <c:pt idx="101">
                  <c:v>-5.73255960981756</c:v>
                </c:pt>
                <c:pt idx="102">
                  <c:v>-5.57330121169835</c:v>
                </c:pt>
                <c:pt idx="103">
                  <c:v>-5.41662626280259</c:v>
                </c:pt>
                <c:pt idx="104">
                  <c:v>-5.26251573467899</c:v>
                </c:pt>
                <c:pt idx="105">
                  <c:v>-5.1109499802159</c:v>
                </c:pt>
                <c:pt idx="106">
                  <c:v>-4.96190877155268</c:v>
                </c:pt>
                <c:pt idx="107">
                  <c:v>-4.81537133685648</c:v>
                </c:pt>
                <c:pt idx="108">
                  <c:v>-4.67131639597181</c:v>
                </c:pt>
                <c:pt idx="109">
                  <c:v>-4.52972219495156</c:v>
                </c:pt>
                <c:pt idx="110">
                  <c:v>-4.39056653948013</c:v>
                </c:pt>
                <c:pt idx="111">
                  <c:v>-4.25382682720097</c:v>
                </c:pt>
                <c:pt idx="112">
                  <c:v>-4.1194800789613</c:v>
                </c:pt>
                <c:pt idx="113">
                  <c:v>-3.98750296898905</c:v>
                </c:pt>
                <c:pt idx="114">
                  <c:v>-3.8578718540174</c:v>
                </c:pt>
                <c:pt idx="115">
                  <c:v>-3.73056280137366</c:v>
                </c:pt>
                <c:pt idx="116">
                  <c:v>-3.60555161604995</c:v>
                </c:pt>
                <c:pt idx="117">
                  <c:v>-3.48281386677387</c:v>
                </c:pt>
                <c:pt idx="118">
                  <c:v>-3.36232491109819</c:v>
                </c:pt>
                <c:pt idx="119">
                  <c:v>-3.24405991952911</c:v>
                </c:pt>
                <c:pt idx="120">
                  <c:v>-3.12799389871302</c:v>
                </c:pt>
                <c:pt idx="121">
                  <c:v>-3.01410171370222</c:v>
                </c:pt>
                <c:pt idx="122">
                  <c:v>-2.90235810932045</c:v>
                </c:pt>
                <c:pt idx="123">
                  <c:v>-2.79273773064929</c:v>
                </c:pt>
                <c:pt idx="124">
                  <c:v>-2.68521514265667</c:v>
                </c:pt>
                <c:pt idx="125">
                  <c:v>-2.57976484898892</c:v>
                </c:pt>
                <c:pt idx="126">
                  <c:v>-2.47636130994785</c:v>
                </c:pt>
                <c:pt idx="127">
                  <c:v>-2.37497895967454</c:v>
                </c:pt>
                <c:pt idx="128">
                  <c:v>-2.27559222256122</c:v>
                </c:pt>
                <c:pt idx="129">
                  <c:v>-2.1781755289129</c:v>
                </c:pt>
                <c:pt idx="130">
                  <c:v>-2.08270332987995</c:v>
                </c:pt>
                <c:pt idx="131">
                  <c:v>-1.98915011168312</c:v>
                </c:pt>
                <c:pt idx="132">
                  <c:v>-1.89749040915186</c:v>
                </c:pt>
                <c:pt idx="133">
                  <c:v>-1.807698818597</c:v>
                </c:pt>
                <c:pt idx="134">
                  <c:v>-1.71975001003844</c:v>
                </c:pt>
                <c:pt idx="135">
                  <c:v>-1.63361873880814</c:v>
                </c:pt>
                <c:pt idx="136">
                  <c:v>-1.54927985654862</c:v>
                </c:pt>
                <c:pt idx="137">
                  <c:v>-1.46670832162678</c:v>
                </c:pt>
                <c:pt idx="138">
                  <c:v>-1.3858792089827</c:v>
                </c:pt>
                <c:pt idx="139">
                  <c:v>-1.30676771943218</c:v>
                </c:pt>
                <c:pt idx="140">
                  <c:v>-1.22934918844234</c:v>
                </c:pt>
                <c:pt idx="141">
                  <c:v>-1.15359909439846</c:v>
                </c:pt>
                <c:pt idx="142">
                  <c:v>-1.07949306638008</c:v>
                </c:pt>
                <c:pt idx="143">
                  <c:v>-1.00700689146445</c:v>
                </c:pt>
                <c:pt idx="144">
                  <c:v>-0.936116521574147</c:v>
                </c:pt>
                <c:pt idx="145">
                  <c:v>-0.866798079886191</c:v>
                </c:pt>
                <c:pt idx="146">
                  <c:v>-0.799027866818954</c:v>
                </c:pt>
                <c:pt idx="147">
                  <c:v>-0.732782365613142</c:v>
                </c:pt>
                <c:pt idx="148">
                  <c:v>-0.668038247522428</c:v>
                </c:pt>
                <c:pt idx="149">
                  <c:v>-0.604772376629171</c:v>
                </c:pt>
                <c:pt idx="150">
                  <c:v>-0.542961814300065</c:v>
                </c:pt>
                <c:pt idx="151">
                  <c:v>-0.482583823296246</c:v>
                </c:pt>
                <c:pt idx="152">
                  <c:v>-0.423615871551976</c:v>
                </c:pt>
                <c:pt idx="153">
                  <c:v>-0.366035635635584</c:v>
                </c:pt>
                <c:pt idx="154">
                  <c:v>-0.309821003905979</c:v>
                </c:pt>
                <c:pt idx="155">
                  <c:v>-0.25495007937767</c:v>
                </c:pt>
                <c:pt idx="156">
                  <c:v>-0.201401182306789</c:v>
                </c:pt>
                <c:pt idx="157">
                  <c:v>-0.149152852510275</c:v>
                </c:pt>
                <c:pt idx="158">
                  <c:v>-0.0981838514299882</c:v>
                </c:pt>
                <c:pt idx="159">
                  <c:v>-0.0484731639531294</c:v>
                </c:pt>
                <c:pt idx="160">
                  <c:v>0</c:v>
                </c:pt>
                <c:pt idx="161">
                  <c:v>0.047256204110242</c:v>
                </c:pt>
                <c:pt idx="162">
                  <c:v>0.0933157845055123</c:v>
                </c:pt>
                <c:pt idx="163">
                  <c:v>0.138198848808465</c:v>
                </c:pt>
                <c:pt idx="164">
                  <c:v>0.181925275376262</c:v>
                </c:pt>
                <c:pt idx="165">
                  <c:v>0.224514712723163</c:v>
                </c:pt>
                <c:pt idx="166">
                  <c:v>0.265986579116966</c:v>
                </c:pt>
                <c:pt idx="167">
                  <c:v>0.306360062340667</c:v>
                </c:pt>
                <c:pt idx="168">
                  <c:v>0.345654119610976</c:v>
                </c:pt>
                <c:pt idx="169">
                  <c:v>0.383887477645701</c:v>
                </c:pt>
                <c:pt idx="170">
                  <c:v>0.421078632872209</c:v>
                </c:pt>
                <c:pt idx="171">
                  <c:v>0.45724585176956</c:v>
                </c:pt>
                <c:pt idx="172">
                  <c:v>0.492407171337133</c:v>
                </c:pt>
                <c:pt idx="173">
                  <c:v>0.526580399682828</c:v>
                </c:pt>
                <c:pt idx="174">
                  <c:v>0.559783116724227</c:v>
                </c:pt>
                <c:pt idx="175">
                  <c:v>0.59203267499636</c:v>
                </c:pt>
                <c:pt idx="176">
                  <c:v>0.623346200559912</c:v>
                </c:pt>
                <c:pt idx="177">
                  <c:v>0.653740594004012</c:v>
                </c:pt>
                <c:pt idx="178">
                  <c:v>0.683232531537973</c:v>
                </c:pt>
                <c:pt idx="179">
                  <c:v>0.711838466166533</c:v>
                </c:pt>
                <c:pt idx="180">
                  <c:v>0.739574628943422</c:v>
                </c:pt>
                <c:pt idx="181">
                  <c:v>0.766457030298258</c:v>
                </c:pt>
                <c:pt idx="182">
                  <c:v>0.792501461432031</c:v>
                </c:pt>
                <c:pt idx="183">
                  <c:v>0.817723495776568</c:v>
                </c:pt>
                <c:pt idx="184">
                  <c:v>0.842138490513592</c:v>
                </c:pt>
                <c:pt idx="185">
                  <c:v>0.865761588149223</c:v>
                </c:pt>
                <c:pt idx="186">
                  <c:v>0.888607718139893</c:v>
                </c:pt>
                <c:pt idx="187">
                  <c:v>0.910691598565826</c:v>
                </c:pt>
                <c:pt idx="188">
                  <c:v>0.932027737848419</c:v>
                </c:pt>
                <c:pt idx="189">
                  <c:v>0.952630436508059</c:v>
                </c:pt>
                <c:pt idx="190">
                  <c:v>0.972513788959007</c:v>
                </c:pt>
                <c:pt idx="191">
                  <c:v>0.991691685338092</c:v>
                </c:pt>
                <c:pt idx="192">
                  <c:v>1.01017781336434</c:v>
                </c:pt>
                <c:pt idx="193">
                  <c:v>1.02798566022642</c:v>
                </c:pt>
                <c:pt idx="194">
                  <c:v>1.04512851449535</c:v>
                </c:pt>
                <c:pt idx="195">
                  <c:v>1.0616194680596</c:v>
                </c:pt>
                <c:pt idx="196">
                  <c:v>1.07747141808033</c:v>
                </c:pt>
                <c:pt idx="197">
                  <c:v>1.09269706896418</c:v>
                </c:pt>
                <c:pt idx="198">
                  <c:v>1.10730893435137</c:v>
                </c:pt>
                <c:pt idx="199">
                  <c:v>1.12131933911715</c:v>
                </c:pt>
                <c:pt idx="200">
                  <c:v>1.13474042138412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'S11-DATA-CVTR'!$P$8</c:f>
              <c:strCache>
                <c:ptCount val="1"/>
                <c:pt idx="0">
                  <c:v>Mag 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'S11-DATA-CVTR'!$B$9:$B$209</c:f>
              <c:numCache>
                <c:ptCount val="20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15.5</c:v>
                </c:pt>
                <c:pt idx="12">
                  <c:v>16</c:v>
                </c:pt>
                <c:pt idx="13">
                  <c:v>16.5</c:v>
                </c:pt>
                <c:pt idx="14">
                  <c:v>17</c:v>
                </c:pt>
                <c:pt idx="15">
                  <c:v>17.5</c:v>
                </c:pt>
                <c:pt idx="16">
                  <c:v>18</c:v>
                </c:pt>
                <c:pt idx="17">
                  <c:v>18.5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20.5</c:v>
                </c:pt>
                <c:pt idx="22">
                  <c:v>21</c:v>
                </c:pt>
                <c:pt idx="23">
                  <c:v>21.5</c:v>
                </c:pt>
                <c:pt idx="24">
                  <c:v>22</c:v>
                </c:pt>
                <c:pt idx="25">
                  <c:v>22.5</c:v>
                </c:pt>
                <c:pt idx="26">
                  <c:v>23</c:v>
                </c:pt>
                <c:pt idx="27">
                  <c:v>23.5</c:v>
                </c:pt>
                <c:pt idx="28">
                  <c:v>24</c:v>
                </c:pt>
                <c:pt idx="29">
                  <c:v>24.5</c:v>
                </c:pt>
                <c:pt idx="30">
                  <c:v>25</c:v>
                </c:pt>
                <c:pt idx="31">
                  <c:v>25.5</c:v>
                </c:pt>
                <c:pt idx="32">
                  <c:v>26</c:v>
                </c:pt>
                <c:pt idx="33">
                  <c:v>26.5</c:v>
                </c:pt>
                <c:pt idx="34">
                  <c:v>27</c:v>
                </c:pt>
                <c:pt idx="35">
                  <c:v>27.5</c:v>
                </c:pt>
                <c:pt idx="36">
                  <c:v>28</c:v>
                </c:pt>
                <c:pt idx="37">
                  <c:v>28.5</c:v>
                </c:pt>
                <c:pt idx="38">
                  <c:v>29</c:v>
                </c:pt>
                <c:pt idx="39">
                  <c:v>29.5</c:v>
                </c:pt>
                <c:pt idx="40">
                  <c:v>30</c:v>
                </c:pt>
                <c:pt idx="41">
                  <c:v>30.5</c:v>
                </c:pt>
                <c:pt idx="42">
                  <c:v>31</c:v>
                </c:pt>
                <c:pt idx="43">
                  <c:v>31.5</c:v>
                </c:pt>
                <c:pt idx="44">
                  <c:v>32</c:v>
                </c:pt>
                <c:pt idx="45">
                  <c:v>32.5</c:v>
                </c:pt>
                <c:pt idx="46">
                  <c:v>33</c:v>
                </c:pt>
                <c:pt idx="47">
                  <c:v>33.5</c:v>
                </c:pt>
                <c:pt idx="48">
                  <c:v>34</c:v>
                </c:pt>
                <c:pt idx="49">
                  <c:v>34.5</c:v>
                </c:pt>
                <c:pt idx="50">
                  <c:v>35</c:v>
                </c:pt>
                <c:pt idx="51">
                  <c:v>35.5</c:v>
                </c:pt>
                <c:pt idx="52">
                  <c:v>36</c:v>
                </c:pt>
                <c:pt idx="53">
                  <c:v>36.5</c:v>
                </c:pt>
                <c:pt idx="54">
                  <c:v>37</c:v>
                </c:pt>
                <c:pt idx="55">
                  <c:v>37.5</c:v>
                </c:pt>
                <c:pt idx="56">
                  <c:v>38</c:v>
                </c:pt>
                <c:pt idx="57">
                  <c:v>38.5</c:v>
                </c:pt>
                <c:pt idx="58">
                  <c:v>39</c:v>
                </c:pt>
                <c:pt idx="59">
                  <c:v>39.5</c:v>
                </c:pt>
                <c:pt idx="60">
                  <c:v>40</c:v>
                </c:pt>
                <c:pt idx="61">
                  <c:v>40.5</c:v>
                </c:pt>
                <c:pt idx="62">
                  <c:v>41</c:v>
                </c:pt>
                <c:pt idx="63">
                  <c:v>41.5</c:v>
                </c:pt>
                <c:pt idx="64">
                  <c:v>42</c:v>
                </c:pt>
                <c:pt idx="65">
                  <c:v>42.5</c:v>
                </c:pt>
                <c:pt idx="66">
                  <c:v>43</c:v>
                </c:pt>
                <c:pt idx="67">
                  <c:v>43.5</c:v>
                </c:pt>
                <c:pt idx="68">
                  <c:v>44</c:v>
                </c:pt>
                <c:pt idx="69">
                  <c:v>44.5</c:v>
                </c:pt>
                <c:pt idx="70">
                  <c:v>45</c:v>
                </c:pt>
                <c:pt idx="71">
                  <c:v>45.5</c:v>
                </c:pt>
                <c:pt idx="72">
                  <c:v>46</c:v>
                </c:pt>
                <c:pt idx="73">
                  <c:v>46.5</c:v>
                </c:pt>
                <c:pt idx="74">
                  <c:v>47</c:v>
                </c:pt>
                <c:pt idx="75">
                  <c:v>47.5</c:v>
                </c:pt>
                <c:pt idx="76">
                  <c:v>48</c:v>
                </c:pt>
                <c:pt idx="77">
                  <c:v>48.5</c:v>
                </c:pt>
                <c:pt idx="78">
                  <c:v>49</c:v>
                </c:pt>
                <c:pt idx="79">
                  <c:v>49.5</c:v>
                </c:pt>
                <c:pt idx="80">
                  <c:v>50</c:v>
                </c:pt>
                <c:pt idx="81">
                  <c:v>50.5</c:v>
                </c:pt>
                <c:pt idx="82">
                  <c:v>51</c:v>
                </c:pt>
                <c:pt idx="83">
                  <c:v>51.5</c:v>
                </c:pt>
                <c:pt idx="84">
                  <c:v>52</c:v>
                </c:pt>
                <c:pt idx="85">
                  <c:v>52.5</c:v>
                </c:pt>
                <c:pt idx="86">
                  <c:v>53</c:v>
                </c:pt>
                <c:pt idx="87">
                  <c:v>53.5</c:v>
                </c:pt>
                <c:pt idx="88">
                  <c:v>54</c:v>
                </c:pt>
                <c:pt idx="89">
                  <c:v>54.5</c:v>
                </c:pt>
                <c:pt idx="90">
                  <c:v>55</c:v>
                </c:pt>
                <c:pt idx="91">
                  <c:v>55.5</c:v>
                </c:pt>
                <c:pt idx="92">
                  <c:v>56</c:v>
                </c:pt>
                <c:pt idx="93">
                  <c:v>56.5</c:v>
                </c:pt>
                <c:pt idx="94">
                  <c:v>57</c:v>
                </c:pt>
                <c:pt idx="95">
                  <c:v>57.5</c:v>
                </c:pt>
                <c:pt idx="96">
                  <c:v>58</c:v>
                </c:pt>
                <c:pt idx="97">
                  <c:v>58.5</c:v>
                </c:pt>
                <c:pt idx="98">
                  <c:v>59</c:v>
                </c:pt>
                <c:pt idx="99">
                  <c:v>59.5</c:v>
                </c:pt>
                <c:pt idx="100">
                  <c:v>60</c:v>
                </c:pt>
                <c:pt idx="101">
                  <c:v>60.5</c:v>
                </c:pt>
                <c:pt idx="102">
                  <c:v>61</c:v>
                </c:pt>
                <c:pt idx="103">
                  <c:v>61.5</c:v>
                </c:pt>
                <c:pt idx="104">
                  <c:v>62</c:v>
                </c:pt>
                <c:pt idx="105">
                  <c:v>62.5</c:v>
                </c:pt>
                <c:pt idx="106">
                  <c:v>63</c:v>
                </c:pt>
                <c:pt idx="107">
                  <c:v>63.5</c:v>
                </c:pt>
                <c:pt idx="108">
                  <c:v>64</c:v>
                </c:pt>
                <c:pt idx="109">
                  <c:v>64.5</c:v>
                </c:pt>
                <c:pt idx="110">
                  <c:v>65</c:v>
                </c:pt>
                <c:pt idx="111">
                  <c:v>65.5</c:v>
                </c:pt>
                <c:pt idx="112">
                  <c:v>66</c:v>
                </c:pt>
                <c:pt idx="113">
                  <c:v>66.5</c:v>
                </c:pt>
                <c:pt idx="114">
                  <c:v>67</c:v>
                </c:pt>
                <c:pt idx="115">
                  <c:v>67.5</c:v>
                </c:pt>
                <c:pt idx="116">
                  <c:v>68</c:v>
                </c:pt>
                <c:pt idx="117">
                  <c:v>68.5</c:v>
                </c:pt>
                <c:pt idx="118">
                  <c:v>69</c:v>
                </c:pt>
                <c:pt idx="119">
                  <c:v>69.5</c:v>
                </c:pt>
                <c:pt idx="120">
                  <c:v>70</c:v>
                </c:pt>
                <c:pt idx="121">
                  <c:v>70.5</c:v>
                </c:pt>
                <c:pt idx="122">
                  <c:v>71</c:v>
                </c:pt>
                <c:pt idx="123">
                  <c:v>71.5</c:v>
                </c:pt>
                <c:pt idx="124">
                  <c:v>72</c:v>
                </c:pt>
                <c:pt idx="125">
                  <c:v>72.5</c:v>
                </c:pt>
                <c:pt idx="126">
                  <c:v>73</c:v>
                </c:pt>
                <c:pt idx="127">
                  <c:v>73.5</c:v>
                </c:pt>
                <c:pt idx="128">
                  <c:v>74</c:v>
                </c:pt>
                <c:pt idx="129">
                  <c:v>74.5</c:v>
                </c:pt>
                <c:pt idx="130">
                  <c:v>75</c:v>
                </c:pt>
                <c:pt idx="131">
                  <c:v>75.5</c:v>
                </c:pt>
                <c:pt idx="132">
                  <c:v>76</c:v>
                </c:pt>
                <c:pt idx="133">
                  <c:v>76.5</c:v>
                </c:pt>
                <c:pt idx="134">
                  <c:v>77</c:v>
                </c:pt>
                <c:pt idx="135">
                  <c:v>77.5</c:v>
                </c:pt>
                <c:pt idx="136">
                  <c:v>78</c:v>
                </c:pt>
                <c:pt idx="137">
                  <c:v>78.5</c:v>
                </c:pt>
                <c:pt idx="138">
                  <c:v>79</c:v>
                </c:pt>
                <c:pt idx="139">
                  <c:v>79.5</c:v>
                </c:pt>
                <c:pt idx="140">
                  <c:v>80</c:v>
                </c:pt>
                <c:pt idx="141">
                  <c:v>80.5</c:v>
                </c:pt>
                <c:pt idx="142">
                  <c:v>81</c:v>
                </c:pt>
                <c:pt idx="143">
                  <c:v>81.5</c:v>
                </c:pt>
                <c:pt idx="144">
                  <c:v>82</c:v>
                </c:pt>
                <c:pt idx="145">
                  <c:v>82.5</c:v>
                </c:pt>
                <c:pt idx="146">
                  <c:v>83</c:v>
                </c:pt>
                <c:pt idx="147">
                  <c:v>83.5</c:v>
                </c:pt>
                <c:pt idx="148">
                  <c:v>84</c:v>
                </c:pt>
                <c:pt idx="149">
                  <c:v>84.5</c:v>
                </c:pt>
                <c:pt idx="150">
                  <c:v>85</c:v>
                </c:pt>
                <c:pt idx="151">
                  <c:v>85.5</c:v>
                </c:pt>
                <c:pt idx="152">
                  <c:v>86</c:v>
                </c:pt>
                <c:pt idx="153">
                  <c:v>86.5</c:v>
                </c:pt>
                <c:pt idx="154">
                  <c:v>87</c:v>
                </c:pt>
                <c:pt idx="155">
                  <c:v>87.5</c:v>
                </c:pt>
                <c:pt idx="156">
                  <c:v>88</c:v>
                </c:pt>
                <c:pt idx="157">
                  <c:v>88.5</c:v>
                </c:pt>
                <c:pt idx="158">
                  <c:v>89</c:v>
                </c:pt>
                <c:pt idx="159">
                  <c:v>89.5</c:v>
                </c:pt>
                <c:pt idx="160">
                  <c:v>90</c:v>
                </c:pt>
                <c:pt idx="161">
                  <c:v>90.5</c:v>
                </c:pt>
                <c:pt idx="162">
                  <c:v>91</c:v>
                </c:pt>
                <c:pt idx="163">
                  <c:v>91.5</c:v>
                </c:pt>
                <c:pt idx="164">
                  <c:v>92</c:v>
                </c:pt>
                <c:pt idx="165">
                  <c:v>92.5</c:v>
                </c:pt>
                <c:pt idx="166">
                  <c:v>93</c:v>
                </c:pt>
                <c:pt idx="167">
                  <c:v>93.5</c:v>
                </c:pt>
                <c:pt idx="168">
                  <c:v>94</c:v>
                </c:pt>
                <c:pt idx="169">
                  <c:v>94.5</c:v>
                </c:pt>
                <c:pt idx="170">
                  <c:v>95</c:v>
                </c:pt>
                <c:pt idx="171">
                  <c:v>95.5</c:v>
                </c:pt>
                <c:pt idx="172">
                  <c:v>96</c:v>
                </c:pt>
                <c:pt idx="173">
                  <c:v>96.5</c:v>
                </c:pt>
                <c:pt idx="174">
                  <c:v>97</c:v>
                </c:pt>
                <c:pt idx="175">
                  <c:v>97.5</c:v>
                </c:pt>
                <c:pt idx="176">
                  <c:v>98</c:v>
                </c:pt>
                <c:pt idx="177">
                  <c:v>98.5</c:v>
                </c:pt>
                <c:pt idx="178">
                  <c:v>99</c:v>
                </c:pt>
                <c:pt idx="179">
                  <c:v>99.5</c:v>
                </c:pt>
                <c:pt idx="180">
                  <c:v>100</c:v>
                </c:pt>
                <c:pt idx="181">
                  <c:v>100.5</c:v>
                </c:pt>
                <c:pt idx="182">
                  <c:v>101</c:v>
                </c:pt>
                <c:pt idx="183">
                  <c:v>101.5</c:v>
                </c:pt>
                <c:pt idx="184">
                  <c:v>102</c:v>
                </c:pt>
                <c:pt idx="185">
                  <c:v>102.5</c:v>
                </c:pt>
                <c:pt idx="186">
                  <c:v>103</c:v>
                </c:pt>
                <c:pt idx="187">
                  <c:v>103.5</c:v>
                </c:pt>
                <c:pt idx="188">
                  <c:v>104</c:v>
                </c:pt>
                <c:pt idx="189">
                  <c:v>104.5</c:v>
                </c:pt>
                <c:pt idx="190">
                  <c:v>105</c:v>
                </c:pt>
                <c:pt idx="191">
                  <c:v>105.5</c:v>
                </c:pt>
                <c:pt idx="192">
                  <c:v>106</c:v>
                </c:pt>
                <c:pt idx="193">
                  <c:v>106.5</c:v>
                </c:pt>
                <c:pt idx="194">
                  <c:v>107</c:v>
                </c:pt>
                <c:pt idx="195">
                  <c:v>107.5</c:v>
                </c:pt>
                <c:pt idx="196">
                  <c:v>108</c:v>
                </c:pt>
                <c:pt idx="197">
                  <c:v>108.5</c:v>
                </c:pt>
                <c:pt idx="198">
                  <c:v>109</c:v>
                </c:pt>
                <c:pt idx="199">
                  <c:v>109.5</c:v>
                </c:pt>
                <c:pt idx="200">
                  <c:v>110</c:v>
                </c:pt>
              </c:numCache>
            </c:numRef>
          </c:xVal>
          <c:yVal>
            <c:numRef>
              <c:f>'S11-DATA-CVTR'!$P$9:$P$209</c:f>
              <c:numCache>
                <c:ptCount val="201"/>
                <c:pt idx="0">
                  <c:v>55.215839978013214</c:v>
                </c:pt>
                <c:pt idx="1">
                  <c:v>55.43445218531929</c:v>
                </c:pt>
                <c:pt idx="2">
                  <c:v>55.64876619048557</c:v>
                </c:pt>
                <c:pt idx="3">
                  <c:v>55.85875797662081</c:v>
                </c:pt>
                <c:pt idx="4">
                  <c:v>56.064406104175895</c:v>
                </c:pt>
                <c:pt idx="5">
                  <c:v>56.26569171416776</c:v>
                </c:pt>
                <c:pt idx="6">
                  <c:v>56.46259852767659</c:v>
                </c:pt>
                <c:pt idx="7">
                  <c:v>56.655112841629546</c:v>
                </c:pt>
                <c:pt idx="8">
                  <c:v>56.84322352090498</c:v>
                </c:pt>
                <c:pt idx="9">
                  <c:v>57.02692198679602</c:v>
                </c:pt>
                <c:pt idx="10">
                  <c:v>57.206202201879464</c:v>
                </c:pt>
                <c:pt idx="11">
                  <c:v>57.38106065136</c:v>
                </c:pt>
                <c:pt idx="12">
                  <c:v>57.55149632095661</c:v>
                </c:pt>
                <c:pt idx="13">
                  <c:v>57.717510671410864</c:v>
                </c:pt>
                <c:pt idx="14">
                  <c:v>57.879107609717614</c:v>
                </c:pt>
                <c:pt idx="15">
                  <c:v>58.036293457166906</c:v>
                </c:pt>
                <c:pt idx="16">
                  <c:v>58.189076914314036</c:v>
                </c:pt>
                <c:pt idx="17">
                  <c:v>58.33746902298874</c:v>
                </c:pt>
                <c:pt idx="18">
                  <c:v>58.481483125468344</c:v>
                </c:pt>
                <c:pt idx="19">
                  <c:v>58.62113482094466</c:v>
                </c:pt>
                <c:pt idx="20">
                  <c:v>58.756441919419245</c:v>
                </c:pt>
                <c:pt idx="21">
                  <c:v>58.88742439316371</c:v>
                </c:pt>
                <c:pt idx="22">
                  <c:v>59.01410432589753</c:v>
                </c:pt>
                <c:pt idx="23">
                  <c:v>59.136505859822776</c:v>
                </c:pt>
                <c:pt idx="24">
                  <c:v>59.2546551406723</c:v>
                </c:pt>
                <c:pt idx="25">
                  <c:v>59.36858026092451</c:v>
                </c:pt>
                <c:pt idx="26">
                  <c:v>59.478311201337284</c:v>
                </c:pt>
                <c:pt idx="27">
                  <c:v>59.583879770960486</c:v>
                </c:pt>
                <c:pt idx="28">
                  <c:v>59.68531954578267</c:v>
                </c:pt>
                <c:pt idx="29">
                  <c:v>59.78266580616722</c:v>
                </c:pt>
                <c:pt idx="30">
                  <c:v>59.87595547323644</c:v>
                </c:pt>
                <c:pt idx="31">
                  <c:v>59.96522704435715</c:v>
                </c:pt>
                <c:pt idx="32">
                  <c:v>60.050520527880096</c:v>
                </c:pt>
                <c:pt idx="33">
                  <c:v>60.13187737728164</c:v>
                </c:pt>
                <c:pt idx="34">
                  <c:v>60.209340424860265</c:v>
                </c:pt>
                <c:pt idx="35">
                  <c:v>60.28295381512812</c:v>
                </c:pt>
                <c:pt idx="36">
                  <c:v>60.35276293803757</c:v>
                </c:pt>
                <c:pt idx="37">
                  <c:v>60.41881436218445</c:v>
                </c:pt>
                <c:pt idx="38">
                  <c:v>60.481155768111776</c:v>
                </c:pt>
                <c:pt idx="39">
                  <c:v>60.539835881850955</c:v>
                </c:pt>
                <c:pt idx="40">
                  <c:v>60.594904408812106</c:v>
                </c:pt>
                <c:pt idx="41">
                  <c:v>60.64641196815478</c:v>
                </c:pt>
                <c:pt idx="42">
                  <c:v>60.694410027730996</c:v>
                </c:pt>
                <c:pt idx="43">
                  <c:v>60.73895083973055</c:v>
                </c:pt>
                <c:pt idx="44">
                  <c:v>60.780087377105346</c:v>
                </c:pt>
                <c:pt idx="45">
                  <c:v>60.81787327088564</c:v>
                </c:pt>
                <c:pt idx="46">
                  <c:v>60.85236274846692</c:v>
                </c:pt>
                <c:pt idx="47">
                  <c:v>60.88361057295317</c:v>
                </c:pt>
                <c:pt idx="48">
                  <c:v>60.911671983630086</c:v>
                </c:pt>
                <c:pt idx="49">
                  <c:v>60.936602637646594</c:v>
                </c:pt>
                <c:pt idx="50">
                  <c:v>60.95845855295967</c:v>
                </c:pt>
                <c:pt idx="51">
                  <c:v>60.9772960526081</c:v>
                </c:pt>
                <c:pt idx="52">
                  <c:v>60.99317171036508</c:v>
                </c:pt>
                <c:pt idx="53">
                  <c:v>61.00614229781874</c:v>
                </c:pt>
                <c:pt idx="54">
                  <c:v>61.01626473292125</c:v>
                </c:pt>
                <c:pt idx="55">
                  <c:v>61.02359603004376</c:v>
                </c:pt>
                <c:pt idx="56">
                  <c:v>61.02819325156598</c:v>
                </c:pt>
                <c:pt idx="57">
                  <c:v>61.030113461031846</c:v>
                </c:pt>
                <c:pt idx="58">
                  <c:v>61.02941367788345</c:v>
                </c:pt>
                <c:pt idx="59">
                  <c:v>61.02615083379827</c:v>
                </c:pt>
                <c:pt idx="60">
                  <c:v>61.020381730636316</c:v>
                </c:pt>
                <c:pt idx="61">
                  <c:v>61.012163000007135</c:v>
                </c:pt>
                <c:pt idx="62">
                  <c:v>61.001551064453395</c:v>
                </c:pt>
                <c:pt idx="63">
                  <c:v>60.98860210026262</c:v>
                </c:pt>
                <c:pt idx="64">
                  <c:v>60.97337200188989</c:v>
                </c:pt>
                <c:pt idx="65">
                  <c:v>60.95591634799059</c:v>
                </c:pt>
                <c:pt idx="66">
                  <c:v>60.93629036904856</c:v>
                </c:pt>
                <c:pt idx="67">
                  <c:v>60.91454891658775</c:v>
                </c:pt>
                <c:pt idx="68">
                  <c:v>60.89074643394845</c:v>
                </c:pt>
                <c:pt idx="69">
                  <c:v>60.86493692860934</c:v>
                </c:pt>
                <c:pt idx="70">
                  <c:v>60.83717394602784</c:v>
                </c:pt>
                <c:pt idx="71">
                  <c:v>60.80751054498511</c:v>
                </c:pt>
                <c:pt idx="72">
                  <c:v>60.77599927439497</c:v>
                </c:pt>
                <c:pt idx="73">
                  <c:v>60.74269215155902</c:v>
                </c:pt>
                <c:pt idx="74">
                  <c:v>60.707640641834985</c:v>
                </c:pt>
                <c:pt idx="75">
                  <c:v>60.670895639680175</c:v>
                </c:pt>
                <c:pt idx="76">
                  <c:v>60.632507451045726</c:v>
                </c:pt>
                <c:pt idx="77">
                  <c:v>60.59252577708491</c:v>
                </c:pt>
                <c:pt idx="78">
                  <c:v>60.550999699137336</c:v>
                </c:pt>
                <c:pt idx="79">
                  <c:v>60.50797766495281</c:v>
                </c:pt>
                <c:pt idx="80">
                  <c:v>60.46350747612375</c:v>
                </c:pt>
                <c:pt idx="81">
                  <c:v>60.417636276686444</c:v>
                </c:pt>
                <c:pt idx="82">
                  <c:v>60.37041054284604</c:v>
                </c:pt>
                <c:pt idx="83">
                  <c:v>60.32187607380122</c:v>
                </c:pt>
                <c:pt idx="84">
                  <c:v>60.27207798361919</c:v>
                </c:pt>
                <c:pt idx="85">
                  <c:v>60.22106069412708</c:v>
                </c:pt>
                <c:pt idx="86">
                  <c:v>60.16886792878248</c:v>
                </c:pt>
                <c:pt idx="87">
                  <c:v>60.11554270748506</c:v>
                </c:pt>
                <c:pt idx="88">
                  <c:v>60.06112734228734</c:v>
                </c:pt>
                <c:pt idx="89">
                  <c:v>60.00566343397499</c:v>
                </c:pt>
                <c:pt idx="90">
                  <c:v>59.94919186947283</c:v>
                </c:pt>
                <c:pt idx="91">
                  <c:v>59.89175282004235</c:v>
                </c:pt>
                <c:pt idx="92">
                  <c:v>59.83338574023864</c:v>
                </c:pt>
                <c:pt idx="93">
                  <c:v>59.774129367582866</c:v>
                </c:pt>
                <c:pt idx="94">
                  <c:v>59.714021722924294</c:v>
                </c:pt>
                <c:pt idx="95">
                  <c:v>59.65310011145394</c:v>
                </c:pt>
                <c:pt idx="96">
                  <c:v>59.59140112433321</c:v>
                </c:pt>
                <c:pt idx="97">
                  <c:v>59.528960640913226</c:v>
                </c:pt>
                <c:pt idx="98">
                  <c:v>59.465813831504754</c:v>
                </c:pt>
                <c:pt idx="99">
                  <c:v>59.401995160673145</c:v>
                </c:pt>
                <c:pt idx="100">
                  <c:v>59.33753839102502</c:v>
                </c:pt>
                <c:pt idx="101">
                  <c:v>59.272476587458705</c:v>
                </c:pt>
                <c:pt idx="102">
                  <c:v>59.206842121849284</c:v>
                </c:pt>
                <c:pt idx="103">
                  <c:v>59.14066667814433</c:v>
                </c:pt>
                <c:pt idx="104">
                  <c:v>59.07398125783639</c:v>
                </c:pt>
                <c:pt idx="105">
                  <c:v>59.006816185791955</c:v>
                </c:pt>
                <c:pt idx="106">
                  <c:v>58.93920111641119</c:v>
                </c:pt>
                <c:pt idx="107">
                  <c:v>58.871165040092855</c:v>
                </c:pt>
                <c:pt idx="108">
                  <c:v>58.80273628998346</c:v>
                </c:pt>
                <c:pt idx="109">
                  <c:v>58.733942548983705</c:v>
                </c:pt>
                <c:pt idx="110">
                  <c:v>58.66481085699733</c:v>
                </c:pt>
                <c:pt idx="111">
                  <c:v>58.5953676183958</c:v>
                </c:pt>
                <c:pt idx="112">
                  <c:v>58.5256386096836</c:v>
                </c:pt>
                <c:pt idx="113">
                  <c:v>58.455648987340886</c:v>
                </c:pt>
                <c:pt idx="114">
                  <c:v>58.38542329582934</c:v>
                </c:pt>
                <c:pt idx="115">
                  <c:v>58.31498547574296</c:v>
                </c:pt>
                <c:pt idx="116">
                  <c:v>58.24435887208216</c:v>
                </c:pt>
                <c:pt idx="117">
                  <c:v>58.1735662426467</c:v>
                </c:pt>
                <c:pt idx="118">
                  <c:v>58.10262976651703</c:v>
                </c:pt>
                <c:pt idx="119">
                  <c:v>58.03157105262538</c:v>
                </c:pt>
                <c:pt idx="120">
                  <c:v>57.960411148391366</c:v>
                </c:pt>
                <c:pt idx="121">
                  <c:v>57.88917054841546</c:v>
                </c:pt>
                <c:pt idx="122">
                  <c:v>57.8178692032138</c:v>
                </c:pt>
                <c:pt idx="123">
                  <c:v>57.74652652798783</c:v>
                </c:pt>
                <c:pt idx="124">
                  <c:v>57.67516141141521</c:v>
                </c:pt>
                <c:pt idx="125">
                  <c:v>57.603792224446714</c:v>
                </c:pt>
                <c:pt idx="126">
                  <c:v>57.53243682911032</c:v>
                </c:pt>
                <c:pt idx="127">
                  <c:v>57.46111258730203</c:v>
                </c:pt>
                <c:pt idx="128">
                  <c:v>57.389836369562865</c:v>
                </c:pt>
                <c:pt idx="129">
                  <c:v>57.31862456383035</c:v>
                </c:pt>
                <c:pt idx="130">
                  <c:v>57.247493084156076</c:v>
                </c:pt>
                <c:pt idx="131">
                  <c:v>57.17645737938361</c:v>
                </c:pt>
                <c:pt idx="132">
                  <c:v>57.10553244178109</c:v>
                </c:pt>
                <c:pt idx="133">
                  <c:v>57.03473281562268</c:v>
                </c:pt>
                <c:pt idx="134">
                  <c:v>56.96407260570576</c:v>
                </c:pt>
                <c:pt idx="135">
                  <c:v>56.89356548581169</c:v>
                </c:pt>
                <c:pt idx="136">
                  <c:v>56.82322470709249</c:v>
                </c:pt>
                <c:pt idx="137">
                  <c:v>56.75306310638627</c:v>
                </c:pt>
                <c:pt idx="138">
                  <c:v>56.683093114456646</c:v>
                </c:pt>
                <c:pt idx="139">
                  <c:v>56.61332676414834</c:v>
                </c:pt>
                <c:pt idx="140">
                  <c:v>56.54377569845766</c:v>
                </c:pt>
                <c:pt idx="141">
                  <c:v>56.474451178518386</c:v>
                </c:pt>
                <c:pt idx="142">
                  <c:v>56.40536409149283</c:v>
                </c:pt>
                <c:pt idx="143">
                  <c:v>56.33652495837032</c:v>
                </c:pt>
                <c:pt idx="144">
                  <c:v>56.2679439416725</c:v>
                </c:pt>
                <c:pt idx="145">
                  <c:v>56.19963085305623</c:v>
                </c:pt>
                <c:pt idx="146">
                  <c:v>56.131595160817405</c:v>
                </c:pt>
                <c:pt idx="147">
                  <c:v>56.06384599729779</c:v>
                </c:pt>
                <c:pt idx="148">
                  <c:v>55.99639216618194</c:v>
                </c:pt>
                <c:pt idx="149">
                  <c:v>55.92924214969537</c:v>
                </c:pt>
                <c:pt idx="150">
                  <c:v>55.862404115694716</c:v>
                </c:pt>
                <c:pt idx="151">
                  <c:v>55.79588592465215</c:v>
                </c:pt>
                <c:pt idx="152">
                  <c:v>55.72969513653472</c:v>
                </c:pt>
                <c:pt idx="153">
                  <c:v>55.6638390175743</c:v>
                </c:pt>
                <c:pt idx="154">
                  <c:v>55.59832454693119</c:v>
                </c:pt>
                <c:pt idx="155">
                  <c:v>55.53315842325188</c:v>
                </c:pt>
                <c:pt idx="156">
                  <c:v>55.46834707111444</c:v>
                </c:pt>
                <c:pt idx="157">
                  <c:v>55.40389664736957</c:v>
                </c:pt>
                <c:pt idx="158">
                  <c:v>55.33981304737524</c:v>
                </c:pt>
                <c:pt idx="159">
                  <c:v>55.27610191112033</c:v>
                </c:pt>
                <c:pt idx="160">
                  <c:v>55.2127686292461</c:v>
                </c:pt>
                <c:pt idx="161">
                  <c:v>55.14981834895555</c:v>
                </c:pt>
                <c:pt idx="162">
                  <c:v>55.08725597982275</c:v>
                </c:pt>
                <c:pt idx="163">
                  <c:v>55.02508619949463</c:v>
                </c:pt>
                <c:pt idx="164">
                  <c:v>54.963313459287136</c:v>
                </c:pt>
                <c:pt idx="165">
                  <c:v>54.90194198968246</c:v>
                </c:pt>
                <c:pt idx="166">
                  <c:v>54.84097580571677</c:v>
                </c:pt>
                <c:pt idx="167">
                  <c:v>54.78041871227249</c:v>
                </c:pt>
                <c:pt idx="168">
                  <c:v>54.720274309266735</c:v>
                </c:pt>
                <c:pt idx="169">
                  <c:v>54.66054599674254</c:v>
                </c:pt>
                <c:pt idx="170">
                  <c:v>54.601236979856715</c:v>
                </c:pt>
                <c:pt idx="171">
                  <c:v>54.54235027377641</c:v>
                </c:pt>
                <c:pt idx="172">
                  <c:v>54.483888708474375</c:v>
                </c:pt>
                <c:pt idx="173">
                  <c:v>54.425854933433634</c:v>
                </c:pt>
                <c:pt idx="174">
                  <c:v>54.368251422253024</c:v>
                </c:pt>
                <c:pt idx="175">
                  <c:v>54.31108047716516</c:v>
                </c:pt>
                <c:pt idx="176">
                  <c:v>54.25434423345943</c:v>
                </c:pt>
                <c:pt idx="177">
                  <c:v>54.198044663817484</c:v>
                </c:pt>
                <c:pt idx="178">
                  <c:v>54.14218358255699</c:v>
                </c:pt>
                <c:pt idx="179">
                  <c:v>54.08676264979306</c:v>
                </c:pt>
                <c:pt idx="180">
                  <c:v>54.03178337550723</c:v>
                </c:pt>
                <c:pt idx="181">
                  <c:v>53.97724712353541</c:v>
                </c:pt>
                <c:pt idx="182">
                  <c:v>53.9231551154719</c:v>
                </c:pt>
                <c:pt idx="183">
                  <c:v>53.86950843449225</c:v>
                </c:pt>
                <c:pt idx="184">
                  <c:v>53.81630802909207</c:v>
                </c:pt>
                <c:pt idx="185">
                  <c:v>53.76355471674921</c:v>
                </c:pt>
                <c:pt idx="186">
                  <c:v>53.7112491875079</c:v>
                </c:pt>
                <c:pt idx="187">
                  <c:v>53.65939200748525</c:v>
                </c:pt>
                <c:pt idx="188">
                  <c:v>53.60798362230117</c:v>
                </c:pt>
                <c:pt idx="189">
                  <c:v>53.557024360437104</c:v>
                </c:pt>
                <c:pt idx="190">
                  <c:v>53.5065144365211</c:v>
                </c:pt>
                <c:pt idx="191">
                  <c:v>53.4564539545375</c:v>
                </c:pt>
                <c:pt idx="192">
                  <c:v>53.406842910974035</c:v>
                </c:pt>
                <c:pt idx="193">
                  <c:v>53.35768119789256</c:v>
                </c:pt>
                <c:pt idx="194">
                  <c:v>53.30896860593873</c:v>
                </c:pt>
                <c:pt idx="195">
                  <c:v>53.260704827278936</c:v>
                </c:pt>
                <c:pt idx="196">
                  <c:v>53.212889458478664</c:v>
                </c:pt>
                <c:pt idx="197">
                  <c:v>53.16552200331217</c:v>
                </c:pt>
                <c:pt idx="198">
                  <c:v>53.1186018755115</c:v>
                </c:pt>
                <c:pt idx="199">
                  <c:v>53.07212840145612</c:v>
                </c:pt>
                <c:pt idx="200">
                  <c:v>53.02610082279815</c:v>
                </c:pt>
              </c:numCache>
            </c:numRef>
          </c:yVal>
          <c:smooth val="0"/>
        </c:ser>
        <c:axId val="35946700"/>
        <c:axId val="55084845"/>
      </c:scatterChart>
      <c:valAx>
        <c:axId val="359467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crossBetween val="midCat"/>
        <c:dispUnits/>
      </c:val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946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1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CALCULATED  RETURN  LOSS  dB - For  the VNA  ref  Impedance</a:t>
            </a:r>
          </a:p>
        </c:rich>
      </c:tx>
      <c:layout>
        <c:manualLayout>
          <c:xMode val="factor"/>
          <c:yMode val="factor"/>
          <c:x val="-0.091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725"/>
          <c:w val="0.864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'S11-DATA-CVTR'!$G$8</c:f>
              <c:strCache>
                <c:ptCount val="1"/>
                <c:pt idx="0">
                  <c:v>dB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'S11-DATA-CVTR'!$B$9:$B$209</c:f>
              <c:numCache>
                <c:ptCount val="20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15.5</c:v>
                </c:pt>
                <c:pt idx="12">
                  <c:v>16</c:v>
                </c:pt>
                <c:pt idx="13">
                  <c:v>16.5</c:v>
                </c:pt>
                <c:pt idx="14">
                  <c:v>17</c:v>
                </c:pt>
                <c:pt idx="15">
                  <c:v>17.5</c:v>
                </c:pt>
                <c:pt idx="16">
                  <c:v>18</c:v>
                </c:pt>
                <c:pt idx="17">
                  <c:v>18.5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20.5</c:v>
                </c:pt>
                <c:pt idx="22">
                  <c:v>21</c:v>
                </c:pt>
                <c:pt idx="23">
                  <c:v>21.5</c:v>
                </c:pt>
                <c:pt idx="24">
                  <c:v>22</c:v>
                </c:pt>
                <c:pt idx="25">
                  <c:v>22.5</c:v>
                </c:pt>
                <c:pt idx="26">
                  <c:v>23</c:v>
                </c:pt>
                <c:pt idx="27">
                  <c:v>23.5</c:v>
                </c:pt>
                <c:pt idx="28">
                  <c:v>24</c:v>
                </c:pt>
                <c:pt idx="29">
                  <c:v>24.5</c:v>
                </c:pt>
                <c:pt idx="30">
                  <c:v>25</c:v>
                </c:pt>
                <c:pt idx="31">
                  <c:v>25.5</c:v>
                </c:pt>
                <c:pt idx="32">
                  <c:v>26</c:v>
                </c:pt>
                <c:pt idx="33">
                  <c:v>26.5</c:v>
                </c:pt>
                <c:pt idx="34">
                  <c:v>27</c:v>
                </c:pt>
                <c:pt idx="35">
                  <c:v>27.5</c:v>
                </c:pt>
                <c:pt idx="36">
                  <c:v>28</c:v>
                </c:pt>
                <c:pt idx="37">
                  <c:v>28.5</c:v>
                </c:pt>
                <c:pt idx="38">
                  <c:v>29</c:v>
                </c:pt>
                <c:pt idx="39">
                  <c:v>29.5</c:v>
                </c:pt>
                <c:pt idx="40">
                  <c:v>30</c:v>
                </c:pt>
                <c:pt idx="41">
                  <c:v>30.5</c:v>
                </c:pt>
                <c:pt idx="42">
                  <c:v>31</c:v>
                </c:pt>
                <c:pt idx="43">
                  <c:v>31.5</c:v>
                </c:pt>
                <c:pt idx="44">
                  <c:v>32</c:v>
                </c:pt>
                <c:pt idx="45">
                  <c:v>32.5</c:v>
                </c:pt>
                <c:pt idx="46">
                  <c:v>33</c:v>
                </c:pt>
                <c:pt idx="47">
                  <c:v>33.5</c:v>
                </c:pt>
                <c:pt idx="48">
                  <c:v>34</c:v>
                </c:pt>
                <c:pt idx="49">
                  <c:v>34.5</c:v>
                </c:pt>
                <c:pt idx="50">
                  <c:v>35</c:v>
                </c:pt>
                <c:pt idx="51">
                  <c:v>35.5</c:v>
                </c:pt>
                <c:pt idx="52">
                  <c:v>36</c:v>
                </c:pt>
                <c:pt idx="53">
                  <c:v>36.5</c:v>
                </c:pt>
                <c:pt idx="54">
                  <c:v>37</c:v>
                </c:pt>
                <c:pt idx="55">
                  <c:v>37.5</c:v>
                </c:pt>
                <c:pt idx="56">
                  <c:v>38</c:v>
                </c:pt>
                <c:pt idx="57">
                  <c:v>38.5</c:v>
                </c:pt>
                <c:pt idx="58">
                  <c:v>39</c:v>
                </c:pt>
                <c:pt idx="59">
                  <c:v>39.5</c:v>
                </c:pt>
                <c:pt idx="60">
                  <c:v>40</c:v>
                </c:pt>
                <c:pt idx="61">
                  <c:v>40.5</c:v>
                </c:pt>
                <c:pt idx="62">
                  <c:v>41</c:v>
                </c:pt>
                <c:pt idx="63">
                  <c:v>41.5</c:v>
                </c:pt>
                <c:pt idx="64">
                  <c:v>42</c:v>
                </c:pt>
                <c:pt idx="65">
                  <c:v>42.5</c:v>
                </c:pt>
                <c:pt idx="66">
                  <c:v>43</c:v>
                </c:pt>
                <c:pt idx="67">
                  <c:v>43.5</c:v>
                </c:pt>
                <c:pt idx="68">
                  <c:v>44</c:v>
                </c:pt>
                <c:pt idx="69">
                  <c:v>44.5</c:v>
                </c:pt>
                <c:pt idx="70">
                  <c:v>45</c:v>
                </c:pt>
                <c:pt idx="71">
                  <c:v>45.5</c:v>
                </c:pt>
                <c:pt idx="72">
                  <c:v>46</c:v>
                </c:pt>
                <c:pt idx="73">
                  <c:v>46.5</c:v>
                </c:pt>
                <c:pt idx="74">
                  <c:v>47</c:v>
                </c:pt>
                <c:pt idx="75">
                  <c:v>47.5</c:v>
                </c:pt>
                <c:pt idx="76">
                  <c:v>48</c:v>
                </c:pt>
                <c:pt idx="77">
                  <c:v>48.5</c:v>
                </c:pt>
                <c:pt idx="78">
                  <c:v>49</c:v>
                </c:pt>
                <c:pt idx="79">
                  <c:v>49.5</c:v>
                </c:pt>
                <c:pt idx="80">
                  <c:v>50</c:v>
                </c:pt>
                <c:pt idx="81">
                  <c:v>50.5</c:v>
                </c:pt>
                <c:pt idx="82">
                  <c:v>51</c:v>
                </c:pt>
                <c:pt idx="83">
                  <c:v>51.5</c:v>
                </c:pt>
                <c:pt idx="84">
                  <c:v>52</c:v>
                </c:pt>
                <c:pt idx="85">
                  <c:v>52.5</c:v>
                </c:pt>
                <c:pt idx="86">
                  <c:v>53</c:v>
                </c:pt>
                <c:pt idx="87">
                  <c:v>53.5</c:v>
                </c:pt>
                <c:pt idx="88">
                  <c:v>54</c:v>
                </c:pt>
                <c:pt idx="89">
                  <c:v>54.5</c:v>
                </c:pt>
                <c:pt idx="90">
                  <c:v>55</c:v>
                </c:pt>
                <c:pt idx="91">
                  <c:v>55.5</c:v>
                </c:pt>
                <c:pt idx="92">
                  <c:v>56</c:v>
                </c:pt>
                <c:pt idx="93">
                  <c:v>56.5</c:v>
                </c:pt>
                <c:pt idx="94">
                  <c:v>57</c:v>
                </c:pt>
                <c:pt idx="95">
                  <c:v>57.5</c:v>
                </c:pt>
                <c:pt idx="96">
                  <c:v>58</c:v>
                </c:pt>
                <c:pt idx="97">
                  <c:v>58.5</c:v>
                </c:pt>
                <c:pt idx="98">
                  <c:v>59</c:v>
                </c:pt>
                <c:pt idx="99">
                  <c:v>59.5</c:v>
                </c:pt>
                <c:pt idx="100">
                  <c:v>60</c:v>
                </c:pt>
                <c:pt idx="101">
                  <c:v>60.5</c:v>
                </c:pt>
                <c:pt idx="102">
                  <c:v>61</c:v>
                </c:pt>
                <c:pt idx="103">
                  <c:v>61.5</c:v>
                </c:pt>
                <c:pt idx="104">
                  <c:v>62</c:v>
                </c:pt>
                <c:pt idx="105">
                  <c:v>62.5</c:v>
                </c:pt>
                <c:pt idx="106">
                  <c:v>63</c:v>
                </c:pt>
                <c:pt idx="107">
                  <c:v>63.5</c:v>
                </c:pt>
                <c:pt idx="108">
                  <c:v>64</c:v>
                </c:pt>
                <c:pt idx="109">
                  <c:v>64.5</c:v>
                </c:pt>
                <c:pt idx="110">
                  <c:v>65</c:v>
                </c:pt>
                <c:pt idx="111">
                  <c:v>65.5</c:v>
                </c:pt>
                <c:pt idx="112">
                  <c:v>66</c:v>
                </c:pt>
                <c:pt idx="113">
                  <c:v>66.5</c:v>
                </c:pt>
                <c:pt idx="114">
                  <c:v>67</c:v>
                </c:pt>
                <c:pt idx="115">
                  <c:v>67.5</c:v>
                </c:pt>
                <c:pt idx="116">
                  <c:v>68</c:v>
                </c:pt>
                <c:pt idx="117">
                  <c:v>68.5</c:v>
                </c:pt>
                <c:pt idx="118">
                  <c:v>69</c:v>
                </c:pt>
                <c:pt idx="119">
                  <c:v>69.5</c:v>
                </c:pt>
                <c:pt idx="120">
                  <c:v>70</c:v>
                </c:pt>
                <c:pt idx="121">
                  <c:v>70.5</c:v>
                </c:pt>
                <c:pt idx="122">
                  <c:v>71</c:v>
                </c:pt>
                <c:pt idx="123">
                  <c:v>71.5</c:v>
                </c:pt>
                <c:pt idx="124">
                  <c:v>72</c:v>
                </c:pt>
                <c:pt idx="125">
                  <c:v>72.5</c:v>
                </c:pt>
                <c:pt idx="126">
                  <c:v>73</c:v>
                </c:pt>
                <c:pt idx="127">
                  <c:v>73.5</c:v>
                </c:pt>
                <c:pt idx="128">
                  <c:v>74</c:v>
                </c:pt>
                <c:pt idx="129">
                  <c:v>74.5</c:v>
                </c:pt>
                <c:pt idx="130">
                  <c:v>75</c:v>
                </c:pt>
                <c:pt idx="131">
                  <c:v>75.5</c:v>
                </c:pt>
                <c:pt idx="132">
                  <c:v>76</c:v>
                </c:pt>
                <c:pt idx="133">
                  <c:v>76.5</c:v>
                </c:pt>
                <c:pt idx="134">
                  <c:v>77</c:v>
                </c:pt>
                <c:pt idx="135">
                  <c:v>77.5</c:v>
                </c:pt>
                <c:pt idx="136">
                  <c:v>78</c:v>
                </c:pt>
                <c:pt idx="137">
                  <c:v>78.5</c:v>
                </c:pt>
                <c:pt idx="138">
                  <c:v>79</c:v>
                </c:pt>
                <c:pt idx="139">
                  <c:v>79.5</c:v>
                </c:pt>
                <c:pt idx="140">
                  <c:v>80</c:v>
                </c:pt>
                <c:pt idx="141">
                  <c:v>80.5</c:v>
                </c:pt>
                <c:pt idx="142">
                  <c:v>81</c:v>
                </c:pt>
                <c:pt idx="143">
                  <c:v>81.5</c:v>
                </c:pt>
                <c:pt idx="144">
                  <c:v>82</c:v>
                </c:pt>
                <c:pt idx="145">
                  <c:v>82.5</c:v>
                </c:pt>
                <c:pt idx="146">
                  <c:v>83</c:v>
                </c:pt>
                <c:pt idx="147">
                  <c:v>83.5</c:v>
                </c:pt>
                <c:pt idx="148">
                  <c:v>84</c:v>
                </c:pt>
                <c:pt idx="149">
                  <c:v>84.5</c:v>
                </c:pt>
                <c:pt idx="150">
                  <c:v>85</c:v>
                </c:pt>
                <c:pt idx="151">
                  <c:v>85.5</c:v>
                </c:pt>
                <c:pt idx="152">
                  <c:v>86</c:v>
                </c:pt>
                <c:pt idx="153">
                  <c:v>86.5</c:v>
                </c:pt>
                <c:pt idx="154">
                  <c:v>87</c:v>
                </c:pt>
                <c:pt idx="155">
                  <c:v>87.5</c:v>
                </c:pt>
                <c:pt idx="156">
                  <c:v>88</c:v>
                </c:pt>
                <c:pt idx="157">
                  <c:v>88.5</c:v>
                </c:pt>
                <c:pt idx="158">
                  <c:v>89</c:v>
                </c:pt>
                <c:pt idx="159">
                  <c:v>89.5</c:v>
                </c:pt>
                <c:pt idx="160">
                  <c:v>90</c:v>
                </c:pt>
                <c:pt idx="161">
                  <c:v>90.5</c:v>
                </c:pt>
                <c:pt idx="162">
                  <c:v>91</c:v>
                </c:pt>
                <c:pt idx="163">
                  <c:v>91.5</c:v>
                </c:pt>
                <c:pt idx="164">
                  <c:v>92</c:v>
                </c:pt>
                <c:pt idx="165">
                  <c:v>92.5</c:v>
                </c:pt>
                <c:pt idx="166">
                  <c:v>93</c:v>
                </c:pt>
                <c:pt idx="167">
                  <c:v>93.5</c:v>
                </c:pt>
                <c:pt idx="168">
                  <c:v>94</c:v>
                </c:pt>
                <c:pt idx="169">
                  <c:v>94.5</c:v>
                </c:pt>
                <c:pt idx="170">
                  <c:v>95</c:v>
                </c:pt>
                <c:pt idx="171">
                  <c:v>95.5</c:v>
                </c:pt>
                <c:pt idx="172">
                  <c:v>96</c:v>
                </c:pt>
                <c:pt idx="173">
                  <c:v>96.5</c:v>
                </c:pt>
                <c:pt idx="174">
                  <c:v>97</c:v>
                </c:pt>
                <c:pt idx="175">
                  <c:v>97.5</c:v>
                </c:pt>
                <c:pt idx="176">
                  <c:v>98</c:v>
                </c:pt>
                <c:pt idx="177">
                  <c:v>98.5</c:v>
                </c:pt>
                <c:pt idx="178">
                  <c:v>99</c:v>
                </c:pt>
                <c:pt idx="179">
                  <c:v>99.5</c:v>
                </c:pt>
                <c:pt idx="180">
                  <c:v>100</c:v>
                </c:pt>
                <c:pt idx="181">
                  <c:v>100.5</c:v>
                </c:pt>
                <c:pt idx="182">
                  <c:v>101</c:v>
                </c:pt>
                <c:pt idx="183">
                  <c:v>101.5</c:v>
                </c:pt>
                <c:pt idx="184">
                  <c:v>102</c:v>
                </c:pt>
                <c:pt idx="185">
                  <c:v>102.5</c:v>
                </c:pt>
                <c:pt idx="186">
                  <c:v>103</c:v>
                </c:pt>
                <c:pt idx="187">
                  <c:v>103.5</c:v>
                </c:pt>
                <c:pt idx="188">
                  <c:v>104</c:v>
                </c:pt>
                <c:pt idx="189">
                  <c:v>104.5</c:v>
                </c:pt>
                <c:pt idx="190">
                  <c:v>105</c:v>
                </c:pt>
                <c:pt idx="191">
                  <c:v>105.5</c:v>
                </c:pt>
                <c:pt idx="192">
                  <c:v>106</c:v>
                </c:pt>
                <c:pt idx="193">
                  <c:v>106.5</c:v>
                </c:pt>
                <c:pt idx="194">
                  <c:v>107</c:v>
                </c:pt>
                <c:pt idx="195">
                  <c:v>107.5</c:v>
                </c:pt>
                <c:pt idx="196">
                  <c:v>108</c:v>
                </c:pt>
                <c:pt idx="197">
                  <c:v>108.5</c:v>
                </c:pt>
                <c:pt idx="198">
                  <c:v>109</c:v>
                </c:pt>
                <c:pt idx="199">
                  <c:v>109.5</c:v>
                </c:pt>
                <c:pt idx="200">
                  <c:v>110</c:v>
                </c:pt>
              </c:numCache>
            </c:numRef>
          </c:xVal>
          <c:yVal>
            <c:numRef>
              <c:f>'S11-DATA-CVTR'!$G$9:$G$209</c:f>
              <c:numCache>
                <c:ptCount val="201"/>
                <c:pt idx="0">
                  <c:v>-10.099999999999994</c:v>
                </c:pt>
                <c:pt idx="1">
                  <c:v>-10.200000000000003</c:v>
                </c:pt>
                <c:pt idx="2">
                  <c:v>-10.29999999999999</c:v>
                </c:pt>
                <c:pt idx="3">
                  <c:v>-10.400000000000006</c:v>
                </c:pt>
                <c:pt idx="4">
                  <c:v>-10.499999999999991</c:v>
                </c:pt>
                <c:pt idx="5">
                  <c:v>-10.599999999999998</c:v>
                </c:pt>
                <c:pt idx="6">
                  <c:v>-10.700000000000005</c:v>
                </c:pt>
                <c:pt idx="7">
                  <c:v>-10.799999999999999</c:v>
                </c:pt>
                <c:pt idx="8">
                  <c:v>-10.899999999999997</c:v>
                </c:pt>
                <c:pt idx="9">
                  <c:v>-11.000000000000016</c:v>
                </c:pt>
                <c:pt idx="10">
                  <c:v>-11.099999999999985</c:v>
                </c:pt>
                <c:pt idx="11">
                  <c:v>-11.199999999999985</c:v>
                </c:pt>
                <c:pt idx="12">
                  <c:v>-11.30000000000001</c:v>
                </c:pt>
                <c:pt idx="13">
                  <c:v>-11.399999999999997</c:v>
                </c:pt>
                <c:pt idx="14">
                  <c:v>-11.50000000000001</c:v>
                </c:pt>
                <c:pt idx="15">
                  <c:v>-11.599999999999987</c:v>
                </c:pt>
                <c:pt idx="16">
                  <c:v>-11.700000000000006</c:v>
                </c:pt>
                <c:pt idx="17">
                  <c:v>-11.799999999999995</c:v>
                </c:pt>
                <c:pt idx="18">
                  <c:v>-11.900000000000002</c:v>
                </c:pt>
                <c:pt idx="19">
                  <c:v>-12.000000000000007</c:v>
                </c:pt>
                <c:pt idx="20">
                  <c:v>-12.099999999999984</c:v>
                </c:pt>
                <c:pt idx="21">
                  <c:v>-12.199999999999992</c:v>
                </c:pt>
                <c:pt idx="22">
                  <c:v>-12.299999999999988</c:v>
                </c:pt>
                <c:pt idx="23">
                  <c:v>-12.399999999999984</c:v>
                </c:pt>
                <c:pt idx="24">
                  <c:v>-12.5</c:v>
                </c:pt>
                <c:pt idx="25">
                  <c:v>-12.59999999999999</c:v>
                </c:pt>
                <c:pt idx="26">
                  <c:v>-12.700000000000012</c:v>
                </c:pt>
                <c:pt idx="27">
                  <c:v>-12.799999999999994</c:v>
                </c:pt>
                <c:pt idx="28">
                  <c:v>-12.90000000000001</c:v>
                </c:pt>
                <c:pt idx="29">
                  <c:v>-12.999999999999993</c:v>
                </c:pt>
                <c:pt idx="30">
                  <c:v>-13.100000000000012</c:v>
                </c:pt>
                <c:pt idx="31">
                  <c:v>-13.2</c:v>
                </c:pt>
                <c:pt idx="32">
                  <c:v>-13.299999999999999</c:v>
                </c:pt>
                <c:pt idx="33">
                  <c:v>-13.400000000000007</c:v>
                </c:pt>
                <c:pt idx="34">
                  <c:v>-13.500000000000005</c:v>
                </c:pt>
                <c:pt idx="35">
                  <c:v>-13.599999999999985</c:v>
                </c:pt>
                <c:pt idx="36">
                  <c:v>-13.70000000000001</c:v>
                </c:pt>
                <c:pt idx="37">
                  <c:v>-13.800000000000008</c:v>
                </c:pt>
                <c:pt idx="38">
                  <c:v>-13.900000000000015</c:v>
                </c:pt>
                <c:pt idx="39">
                  <c:v>-14.000000000000018</c:v>
                </c:pt>
                <c:pt idx="40">
                  <c:v>-14.100000000000012</c:v>
                </c:pt>
                <c:pt idx="41">
                  <c:v>-14.19999999999999</c:v>
                </c:pt>
                <c:pt idx="42">
                  <c:v>-14.299999999999994</c:v>
                </c:pt>
                <c:pt idx="43">
                  <c:v>-14.399999999999995</c:v>
                </c:pt>
                <c:pt idx="44">
                  <c:v>-14.500000000000002</c:v>
                </c:pt>
                <c:pt idx="45">
                  <c:v>-14.600000000000001</c:v>
                </c:pt>
                <c:pt idx="46">
                  <c:v>-14.700000000000022</c:v>
                </c:pt>
                <c:pt idx="47">
                  <c:v>-14.799999999999986</c:v>
                </c:pt>
                <c:pt idx="48">
                  <c:v>-14.899999999999977</c:v>
                </c:pt>
                <c:pt idx="49">
                  <c:v>-15.00000000000001</c:v>
                </c:pt>
                <c:pt idx="50">
                  <c:v>-15.099999999999978</c:v>
                </c:pt>
                <c:pt idx="51">
                  <c:v>-15.200000000000005</c:v>
                </c:pt>
                <c:pt idx="52">
                  <c:v>-15.299999999999978</c:v>
                </c:pt>
                <c:pt idx="53">
                  <c:v>-15.400000000000023</c:v>
                </c:pt>
                <c:pt idx="54">
                  <c:v>-15.499999999999982</c:v>
                </c:pt>
                <c:pt idx="55">
                  <c:v>-15.600000000000007</c:v>
                </c:pt>
                <c:pt idx="56">
                  <c:v>-15.699999999999985</c:v>
                </c:pt>
                <c:pt idx="57">
                  <c:v>-15.799999999999974</c:v>
                </c:pt>
                <c:pt idx="58">
                  <c:v>-15.899999999999983</c:v>
                </c:pt>
                <c:pt idx="59">
                  <c:v>-15.999999999999996</c:v>
                </c:pt>
                <c:pt idx="60">
                  <c:v>-16.100000000000016</c:v>
                </c:pt>
                <c:pt idx="61">
                  <c:v>-16.20000000000002</c:v>
                </c:pt>
                <c:pt idx="62">
                  <c:v>-16.30000000000003</c:v>
                </c:pt>
                <c:pt idx="63">
                  <c:v>-16.400000000000016</c:v>
                </c:pt>
                <c:pt idx="64">
                  <c:v>-16.500000000000018</c:v>
                </c:pt>
                <c:pt idx="65">
                  <c:v>-16.600000000000005</c:v>
                </c:pt>
                <c:pt idx="66">
                  <c:v>-16.7</c:v>
                </c:pt>
                <c:pt idx="67">
                  <c:v>-16.80000000000001</c:v>
                </c:pt>
                <c:pt idx="68">
                  <c:v>-16.900000000000006</c:v>
                </c:pt>
                <c:pt idx="69">
                  <c:v>-17.00000000000002</c:v>
                </c:pt>
                <c:pt idx="70">
                  <c:v>-17.100000000000005</c:v>
                </c:pt>
                <c:pt idx="71">
                  <c:v>-17.200000000000003</c:v>
                </c:pt>
                <c:pt idx="72">
                  <c:v>-17.3</c:v>
                </c:pt>
                <c:pt idx="73">
                  <c:v>-17.4</c:v>
                </c:pt>
                <c:pt idx="74">
                  <c:v>-17.5</c:v>
                </c:pt>
                <c:pt idx="75">
                  <c:v>-17.600000000000005</c:v>
                </c:pt>
                <c:pt idx="76">
                  <c:v>-17.7</c:v>
                </c:pt>
                <c:pt idx="77">
                  <c:v>-17.800000000000008</c:v>
                </c:pt>
                <c:pt idx="78">
                  <c:v>-17.9</c:v>
                </c:pt>
                <c:pt idx="79">
                  <c:v>-18.000000000000004</c:v>
                </c:pt>
                <c:pt idx="80">
                  <c:v>-18.100000000000005</c:v>
                </c:pt>
                <c:pt idx="81">
                  <c:v>-18.2</c:v>
                </c:pt>
                <c:pt idx="82">
                  <c:v>-18.3</c:v>
                </c:pt>
                <c:pt idx="83">
                  <c:v>-18.400000000000002</c:v>
                </c:pt>
                <c:pt idx="84">
                  <c:v>-18.500000000000004</c:v>
                </c:pt>
                <c:pt idx="85">
                  <c:v>-18.6</c:v>
                </c:pt>
                <c:pt idx="86">
                  <c:v>-18.700000000000003</c:v>
                </c:pt>
                <c:pt idx="87">
                  <c:v>-18.800000000000004</c:v>
                </c:pt>
                <c:pt idx="88">
                  <c:v>-18.900000000000002</c:v>
                </c:pt>
                <c:pt idx="89">
                  <c:v>-19</c:v>
                </c:pt>
                <c:pt idx="90">
                  <c:v>-19.099999999999998</c:v>
                </c:pt>
                <c:pt idx="91">
                  <c:v>-19.200000000000003</c:v>
                </c:pt>
                <c:pt idx="92">
                  <c:v>-19.300000000000008</c:v>
                </c:pt>
                <c:pt idx="93">
                  <c:v>-19.4</c:v>
                </c:pt>
                <c:pt idx="94">
                  <c:v>-19.5</c:v>
                </c:pt>
                <c:pt idx="95">
                  <c:v>-19.6</c:v>
                </c:pt>
                <c:pt idx="96">
                  <c:v>-19.700000000000003</c:v>
                </c:pt>
                <c:pt idx="97">
                  <c:v>-19.8</c:v>
                </c:pt>
                <c:pt idx="98">
                  <c:v>-19.9</c:v>
                </c:pt>
                <c:pt idx="99">
                  <c:v>-19.999999999999996</c:v>
                </c:pt>
                <c:pt idx="100">
                  <c:v>-20.10000000000001</c:v>
                </c:pt>
                <c:pt idx="101">
                  <c:v>-20.2</c:v>
                </c:pt>
                <c:pt idx="102">
                  <c:v>-20.300000000000008</c:v>
                </c:pt>
                <c:pt idx="103">
                  <c:v>-20.399999999999995</c:v>
                </c:pt>
                <c:pt idx="104">
                  <c:v>-20.500000000000004</c:v>
                </c:pt>
                <c:pt idx="105">
                  <c:v>-20.599999999999994</c:v>
                </c:pt>
                <c:pt idx="106">
                  <c:v>-20.699999999999996</c:v>
                </c:pt>
                <c:pt idx="107">
                  <c:v>-20.8</c:v>
                </c:pt>
                <c:pt idx="108">
                  <c:v>-20.900000000000002</c:v>
                </c:pt>
                <c:pt idx="109">
                  <c:v>-21.000000000000007</c:v>
                </c:pt>
                <c:pt idx="110">
                  <c:v>-21.10000000000001</c:v>
                </c:pt>
                <c:pt idx="111">
                  <c:v>-21.200000000000006</c:v>
                </c:pt>
                <c:pt idx="112">
                  <c:v>-21.299999999999997</c:v>
                </c:pt>
                <c:pt idx="113">
                  <c:v>-21.400000000000002</c:v>
                </c:pt>
                <c:pt idx="114">
                  <c:v>-21.5</c:v>
                </c:pt>
                <c:pt idx="115">
                  <c:v>-21.600000000000005</c:v>
                </c:pt>
                <c:pt idx="116">
                  <c:v>-21.7</c:v>
                </c:pt>
                <c:pt idx="117">
                  <c:v>-21.8</c:v>
                </c:pt>
                <c:pt idx="118">
                  <c:v>-21.900000000000006</c:v>
                </c:pt>
                <c:pt idx="119">
                  <c:v>-22.00000000000001</c:v>
                </c:pt>
                <c:pt idx="120">
                  <c:v>-22.100000000000005</c:v>
                </c:pt>
                <c:pt idx="121">
                  <c:v>-22.200000000000003</c:v>
                </c:pt>
                <c:pt idx="122">
                  <c:v>-22.300000000000004</c:v>
                </c:pt>
                <c:pt idx="123">
                  <c:v>-22.400000000000006</c:v>
                </c:pt>
                <c:pt idx="124">
                  <c:v>-22.5</c:v>
                </c:pt>
                <c:pt idx="125">
                  <c:v>-22.60000000000001</c:v>
                </c:pt>
                <c:pt idx="126">
                  <c:v>-22.7</c:v>
                </c:pt>
                <c:pt idx="127">
                  <c:v>-22.80000000000001</c:v>
                </c:pt>
                <c:pt idx="128">
                  <c:v>-22.900000000000006</c:v>
                </c:pt>
                <c:pt idx="129">
                  <c:v>-23</c:v>
                </c:pt>
                <c:pt idx="130">
                  <c:v>-23.100000000000016</c:v>
                </c:pt>
                <c:pt idx="131">
                  <c:v>-23.2</c:v>
                </c:pt>
                <c:pt idx="132">
                  <c:v>-23.300000000000004</c:v>
                </c:pt>
                <c:pt idx="133">
                  <c:v>-23.4</c:v>
                </c:pt>
                <c:pt idx="134">
                  <c:v>-23.5</c:v>
                </c:pt>
                <c:pt idx="135">
                  <c:v>-23.6</c:v>
                </c:pt>
                <c:pt idx="136">
                  <c:v>-23.699999999999996</c:v>
                </c:pt>
                <c:pt idx="137">
                  <c:v>-23.800000000000004</c:v>
                </c:pt>
                <c:pt idx="138">
                  <c:v>-23.89999999999999</c:v>
                </c:pt>
                <c:pt idx="139">
                  <c:v>-23.999999999999993</c:v>
                </c:pt>
                <c:pt idx="140">
                  <c:v>-24.100000000000005</c:v>
                </c:pt>
                <c:pt idx="141">
                  <c:v>-24.199999999999903</c:v>
                </c:pt>
                <c:pt idx="142">
                  <c:v>-24.29999999999991</c:v>
                </c:pt>
                <c:pt idx="143">
                  <c:v>-24.399999999999903</c:v>
                </c:pt>
                <c:pt idx="144">
                  <c:v>-24.4999999999999</c:v>
                </c:pt>
                <c:pt idx="145">
                  <c:v>-24.599999999999895</c:v>
                </c:pt>
                <c:pt idx="146">
                  <c:v>-24.69999999999991</c:v>
                </c:pt>
                <c:pt idx="147">
                  <c:v>-24.799999999999898</c:v>
                </c:pt>
                <c:pt idx="148">
                  <c:v>-24.8999999999999</c:v>
                </c:pt>
                <c:pt idx="149">
                  <c:v>-24.999999999999908</c:v>
                </c:pt>
                <c:pt idx="150">
                  <c:v>-25.099999999999905</c:v>
                </c:pt>
                <c:pt idx="151">
                  <c:v>-25.199999999999893</c:v>
                </c:pt>
                <c:pt idx="152">
                  <c:v>-25.2999999999999</c:v>
                </c:pt>
                <c:pt idx="153">
                  <c:v>-25.399999999999906</c:v>
                </c:pt>
                <c:pt idx="154">
                  <c:v>-25.499999999999908</c:v>
                </c:pt>
                <c:pt idx="155">
                  <c:v>-25.5999999999999</c:v>
                </c:pt>
                <c:pt idx="156">
                  <c:v>-25.699999999999903</c:v>
                </c:pt>
                <c:pt idx="157">
                  <c:v>-25.799999999999898</c:v>
                </c:pt>
                <c:pt idx="158">
                  <c:v>-25.899999999999906</c:v>
                </c:pt>
                <c:pt idx="159">
                  <c:v>-25.9999999999999</c:v>
                </c:pt>
                <c:pt idx="160">
                  <c:v>-26.099999999999902</c:v>
                </c:pt>
                <c:pt idx="161">
                  <c:v>-26.199999999999907</c:v>
                </c:pt>
                <c:pt idx="162">
                  <c:v>-26.299999999999905</c:v>
                </c:pt>
                <c:pt idx="163">
                  <c:v>-26.399999999999903</c:v>
                </c:pt>
                <c:pt idx="164">
                  <c:v>-26.499999999999897</c:v>
                </c:pt>
                <c:pt idx="165">
                  <c:v>-26.599999999999913</c:v>
                </c:pt>
                <c:pt idx="166">
                  <c:v>-26.699999999999907</c:v>
                </c:pt>
                <c:pt idx="167">
                  <c:v>-26.79999999999989</c:v>
                </c:pt>
                <c:pt idx="168">
                  <c:v>-26.899999999999892</c:v>
                </c:pt>
                <c:pt idx="169">
                  <c:v>-26.999999999999904</c:v>
                </c:pt>
                <c:pt idx="170">
                  <c:v>-27.099999999999905</c:v>
                </c:pt>
                <c:pt idx="171">
                  <c:v>-27.19999999999991</c:v>
                </c:pt>
                <c:pt idx="172">
                  <c:v>-27.299999999999912</c:v>
                </c:pt>
                <c:pt idx="173">
                  <c:v>-27.3999999999999</c:v>
                </c:pt>
                <c:pt idx="174">
                  <c:v>-27.499999999999893</c:v>
                </c:pt>
                <c:pt idx="175">
                  <c:v>-27.599999999999905</c:v>
                </c:pt>
                <c:pt idx="176">
                  <c:v>-27.699999999999907</c:v>
                </c:pt>
                <c:pt idx="177">
                  <c:v>-27.799999999999912</c:v>
                </c:pt>
                <c:pt idx="178">
                  <c:v>-27.899999999999906</c:v>
                </c:pt>
                <c:pt idx="179">
                  <c:v>-27.999999999999893</c:v>
                </c:pt>
                <c:pt idx="180">
                  <c:v>-28.099999999999888</c:v>
                </c:pt>
                <c:pt idx="181">
                  <c:v>-28.1999999999999</c:v>
                </c:pt>
                <c:pt idx="182">
                  <c:v>-28.299999999999915</c:v>
                </c:pt>
                <c:pt idx="183">
                  <c:v>-28.399999999999896</c:v>
                </c:pt>
                <c:pt idx="184">
                  <c:v>-28.499999999999908</c:v>
                </c:pt>
                <c:pt idx="185">
                  <c:v>-28.59999999999991</c:v>
                </c:pt>
                <c:pt idx="186">
                  <c:v>-28.699999999999903</c:v>
                </c:pt>
                <c:pt idx="187">
                  <c:v>-28.79999999999989</c:v>
                </c:pt>
                <c:pt idx="188">
                  <c:v>-28.899999999999903</c:v>
                </c:pt>
                <c:pt idx="189">
                  <c:v>-28.9999999999999</c:v>
                </c:pt>
                <c:pt idx="190">
                  <c:v>-29.099999999999902</c:v>
                </c:pt>
                <c:pt idx="191">
                  <c:v>-29.19999999999991</c:v>
                </c:pt>
                <c:pt idx="192">
                  <c:v>-29.29999999999991</c:v>
                </c:pt>
                <c:pt idx="193">
                  <c:v>-29.39999999999989</c:v>
                </c:pt>
                <c:pt idx="194">
                  <c:v>-29.499999999999904</c:v>
                </c:pt>
                <c:pt idx="195">
                  <c:v>-29.599999999999905</c:v>
                </c:pt>
                <c:pt idx="196">
                  <c:v>-29.69999999999991</c:v>
                </c:pt>
                <c:pt idx="197">
                  <c:v>-29.799999999999915</c:v>
                </c:pt>
                <c:pt idx="198">
                  <c:v>-29.899999999999917</c:v>
                </c:pt>
                <c:pt idx="199">
                  <c:v>-29.999999999999897</c:v>
                </c:pt>
                <c:pt idx="200">
                  <c:v>-30.099999999999895</c:v>
                </c:pt>
              </c:numCache>
            </c:numRef>
          </c:yVal>
          <c:smooth val="0"/>
        </c:ser>
        <c:axId val="26001558"/>
        <c:axId val="32687431"/>
      </c:scatterChart>
      <c:valAx>
        <c:axId val="2600155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687431"/>
        <c:crossesAt val="-50"/>
        <c:crossBetween val="midCat"/>
        <c:dispUnits/>
      </c:valAx>
      <c:valAx>
        <c:axId val="326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RL 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001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CALCULATED  RETURN  LOSS  dB - For the NEW  ref  Impedance</a:t>
            </a:r>
          </a:p>
        </c:rich>
      </c:tx>
      <c:layout>
        <c:manualLayout>
          <c:xMode val="factor"/>
          <c:yMode val="factor"/>
          <c:x val="-0.091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725"/>
          <c:w val="0.863"/>
          <c:h val="0.85925"/>
        </c:manualLayout>
      </c:layout>
      <c:scatterChart>
        <c:scatterStyle val="line"/>
        <c:varyColors val="0"/>
        <c:ser>
          <c:idx val="0"/>
          <c:order val="0"/>
          <c:tx>
            <c:strRef>
              <c:f>'S11-DATA-CVTR'!$G$8</c:f>
              <c:strCache>
                <c:ptCount val="1"/>
                <c:pt idx="0">
                  <c:v>dB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'S11-DATA-CVTR'!$B$9:$B$209</c:f>
              <c:numCache>
                <c:ptCount val="201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15.5</c:v>
                </c:pt>
                <c:pt idx="12">
                  <c:v>16</c:v>
                </c:pt>
                <c:pt idx="13">
                  <c:v>16.5</c:v>
                </c:pt>
                <c:pt idx="14">
                  <c:v>17</c:v>
                </c:pt>
                <c:pt idx="15">
                  <c:v>17.5</c:v>
                </c:pt>
                <c:pt idx="16">
                  <c:v>18</c:v>
                </c:pt>
                <c:pt idx="17">
                  <c:v>18.5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20.5</c:v>
                </c:pt>
                <c:pt idx="22">
                  <c:v>21</c:v>
                </c:pt>
                <c:pt idx="23">
                  <c:v>21.5</c:v>
                </c:pt>
                <c:pt idx="24">
                  <c:v>22</c:v>
                </c:pt>
                <c:pt idx="25">
                  <c:v>22.5</c:v>
                </c:pt>
                <c:pt idx="26">
                  <c:v>23</c:v>
                </c:pt>
                <c:pt idx="27">
                  <c:v>23.5</c:v>
                </c:pt>
                <c:pt idx="28">
                  <c:v>24</c:v>
                </c:pt>
                <c:pt idx="29">
                  <c:v>24.5</c:v>
                </c:pt>
                <c:pt idx="30">
                  <c:v>25</c:v>
                </c:pt>
                <c:pt idx="31">
                  <c:v>25.5</c:v>
                </c:pt>
                <c:pt idx="32">
                  <c:v>26</c:v>
                </c:pt>
                <c:pt idx="33">
                  <c:v>26.5</c:v>
                </c:pt>
                <c:pt idx="34">
                  <c:v>27</c:v>
                </c:pt>
                <c:pt idx="35">
                  <c:v>27.5</c:v>
                </c:pt>
                <c:pt idx="36">
                  <c:v>28</c:v>
                </c:pt>
                <c:pt idx="37">
                  <c:v>28.5</c:v>
                </c:pt>
                <c:pt idx="38">
                  <c:v>29</c:v>
                </c:pt>
                <c:pt idx="39">
                  <c:v>29.5</c:v>
                </c:pt>
                <c:pt idx="40">
                  <c:v>30</c:v>
                </c:pt>
                <c:pt idx="41">
                  <c:v>30.5</c:v>
                </c:pt>
                <c:pt idx="42">
                  <c:v>31</c:v>
                </c:pt>
                <c:pt idx="43">
                  <c:v>31.5</c:v>
                </c:pt>
                <c:pt idx="44">
                  <c:v>32</c:v>
                </c:pt>
                <c:pt idx="45">
                  <c:v>32.5</c:v>
                </c:pt>
                <c:pt idx="46">
                  <c:v>33</c:v>
                </c:pt>
                <c:pt idx="47">
                  <c:v>33.5</c:v>
                </c:pt>
                <c:pt idx="48">
                  <c:v>34</c:v>
                </c:pt>
                <c:pt idx="49">
                  <c:v>34.5</c:v>
                </c:pt>
                <c:pt idx="50">
                  <c:v>35</c:v>
                </c:pt>
                <c:pt idx="51">
                  <c:v>35.5</c:v>
                </c:pt>
                <c:pt idx="52">
                  <c:v>36</c:v>
                </c:pt>
                <c:pt idx="53">
                  <c:v>36.5</c:v>
                </c:pt>
                <c:pt idx="54">
                  <c:v>37</c:v>
                </c:pt>
                <c:pt idx="55">
                  <c:v>37.5</c:v>
                </c:pt>
                <c:pt idx="56">
                  <c:v>38</c:v>
                </c:pt>
                <c:pt idx="57">
                  <c:v>38.5</c:v>
                </c:pt>
                <c:pt idx="58">
                  <c:v>39</c:v>
                </c:pt>
                <c:pt idx="59">
                  <c:v>39.5</c:v>
                </c:pt>
                <c:pt idx="60">
                  <c:v>40</c:v>
                </c:pt>
                <c:pt idx="61">
                  <c:v>40.5</c:v>
                </c:pt>
                <c:pt idx="62">
                  <c:v>41</c:v>
                </c:pt>
                <c:pt idx="63">
                  <c:v>41.5</c:v>
                </c:pt>
                <c:pt idx="64">
                  <c:v>42</c:v>
                </c:pt>
                <c:pt idx="65">
                  <c:v>42.5</c:v>
                </c:pt>
                <c:pt idx="66">
                  <c:v>43</c:v>
                </c:pt>
                <c:pt idx="67">
                  <c:v>43.5</c:v>
                </c:pt>
                <c:pt idx="68">
                  <c:v>44</c:v>
                </c:pt>
                <c:pt idx="69">
                  <c:v>44.5</c:v>
                </c:pt>
                <c:pt idx="70">
                  <c:v>45</c:v>
                </c:pt>
                <c:pt idx="71">
                  <c:v>45.5</c:v>
                </c:pt>
                <c:pt idx="72">
                  <c:v>46</c:v>
                </c:pt>
                <c:pt idx="73">
                  <c:v>46.5</c:v>
                </c:pt>
                <c:pt idx="74">
                  <c:v>47</c:v>
                </c:pt>
                <c:pt idx="75">
                  <c:v>47.5</c:v>
                </c:pt>
                <c:pt idx="76">
                  <c:v>48</c:v>
                </c:pt>
                <c:pt idx="77">
                  <c:v>48.5</c:v>
                </c:pt>
                <c:pt idx="78">
                  <c:v>49</c:v>
                </c:pt>
                <c:pt idx="79">
                  <c:v>49.5</c:v>
                </c:pt>
                <c:pt idx="80">
                  <c:v>50</c:v>
                </c:pt>
                <c:pt idx="81">
                  <c:v>50.5</c:v>
                </c:pt>
                <c:pt idx="82">
                  <c:v>51</c:v>
                </c:pt>
                <c:pt idx="83">
                  <c:v>51.5</c:v>
                </c:pt>
                <c:pt idx="84">
                  <c:v>52</c:v>
                </c:pt>
                <c:pt idx="85">
                  <c:v>52.5</c:v>
                </c:pt>
                <c:pt idx="86">
                  <c:v>53</c:v>
                </c:pt>
                <c:pt idx="87">
                  <c:v>53.5</c:v>
                </c:pt>
                <c:pt idx="88">
                  <c:v>54</c:v>
                </c:pt>
                <c:pt idx="89">
                  <c:v>54.5</c:v>
                </c:pt>
                <c:pt idx="90">
                  <c:v>55</c:v>
                </c:pt>
                <c:pt idx="91">
                  <c:v>55.5</c:v>
                </c:pt>
                <c:pt idx="92">
                  <c:v>56</c:v>
                </c:pt>
                <c:pt idx="93">
                  <c:v>56.5</c:v>
                </c:pt>
                <c:pt idx="94">
                  <c:v>57</c:v>
                </c:pt>
                <c:pt idx="95">
                  <c:v>57.5</c:v>
                </c:pt>
                <c:pt idx="96">
                  <c:v>58</c:v>
                </c:pt>
                <c:pt idx="97">
                  <c:v>58.5</c:v>
                </c:pt>
                <c:pt idx="98">
                  <c:v>59</c:v>
                </c:pt>
                <c:pt idx="99">
                  <c:v>59.5</c:v>
                </c:pt>
                <c:pt idx="100">
                  <c:v>60</c:v>
                </c:pt>
                <c:pt idx="101">
                  <c:v>60.5</c:v>
                </c:pt>
                <c:pt idx="102">
                  <c:v>61</c:v>
                </c:pt>
                <c:pt idx="103">
                  <c:v>61.5</c:v>
                </c:pt>
                <c:pt idx="104">
                  <c:v>62</c:v>
                </c:pt>
                <c:pt idx="105">
                  <c:v>62.5</c:v>
                </c:pt>
                <c:pt idx="106">
                  <c:v>63</c:v>
                </c:pt>
                <c:pt idx="107">
                  <c:v>63.5</c:v>
                </c:pt>
                <c:pt idx="108">
                  <c:v>64</c:v>
                </c:pt>
                <c:pt idx="109">
                  <c:v>64.5</c:v>
                </c:pt>
                <c:pt idx="110">
                  <c:v>65</c:v>
                </c:pt>
                <c:pt idx="111">
                  <c:v>65.5</c:v>
                </c:pt>
                <c:pt idx="112">
                  <c:v>66</c:v>
                </c:pt>
                <c:pt idx="113">
                  <c:v>66.5</c:v>
                </c:pt>
                <c:pt idx="114">
                  <c:v>67</c:v>
                </c:pt>
                <c:pt idx="115">
                  <c:v>67.5</c:v>
                </c:pt>
                <c:pt idx="116">
                  <c:v>68</c:v>
                </c:pt>
                <c:pt idx="117">
                  <c:v>68.5</c:v>
                </c:pt>
                <c:pt idx="118">
                  <c:v>69</c:v>
                </c:pt>
                <c:pt idx="119">
                  <c:v>69.5</c:v>
                </c:pt>
                <c:pt idx="120">
                  <c:v>70</c:v>
                </c:pt>
                <c:pt idx="121">
                  <c:v>70.5</c:v>
                </c:pt>
                <c:pt idx="122">
                  <c:v>71</c:v>
                </c:pt>
                <c:pt idx="123">
                  <c:v>71.5</c:v>
                </c:pt>
                <c:pt idx="124">
                  <c:v>72</c:v>
                </c:pt>
                <c:pt idx="125">
                  <c:v>72.5</c:v>
                </c:pt>
                <c:pt idx="126">
                  <c:v>73</c:v>
                </c:pt>
                <c:pt idx="127">
                  <c:v>73.5</c:v>
                </c:pt>
                <c:pt idx="128">
                  <c:v>74</c:v>
                </c:pt>
                <c:pt idx="129">
                  <c:v>74.5</c:v>
                </c:pt>
                <c:pt idx="130">
                  <c:v>75</c:v>
                </c:pt>
                <c:pt idx="131">
                  <c:v>75.5</c:v>
                </c:pt>
                <c:pt idx="132">
                  <c:v>76</c:v>
                </c:pt>
                <c:pt idx="133">
                  <c:v>76.5</c:v>
                </c:pt>
                <c:pt idx="134">
                  <c:v>77</c:v>
                </c:pt>
                <c:pt idx="135">
                  <c:v>77.5</c:v>
                </c:pt>
                <c:pt idx="136">
                  <c:v>78</c:v>
                </c:pt>
                <c:pt idx="137">
                  <c:v>78.5</c:v>
                </c:pt>
                <c:pt idx="138">
                  <c:v>79</c:v>
                </c:pt>
                <c:pt idx="139">
                  <c:v>79.5</c:v>
                </c:pt>
                <c:pt idx="140">
                  <c:v>80</c:v>
                </c:pt>
                <c:pt idx="141">
                  <c:v>80.5</c:v>
                </c:pt>
                <c:pt idx="142">
                  <c:v>81</c:v>
                </c:pt>
                <c:pt idx="143">
                  <c:v>81.5</c:v>
                </c:pt>
                <c:pt idx="144">
                  <c:v>82</c:v>
                </c:pt>
                <c:pt idx="145">
                  <c:v>82.5</c:v>
                </c:pt>
                <c:pt idx="146">
                  <c:v>83</c:v>
                </c:pt>
                <c:pt idx="147">
                  <c:v>83.5</c:v>
                </c:pt>
                <c:pt idx="148">
                  <c:v>84</c:v>
                </c:pt>
                <c:pt idx="149">
                  <c:v>84.5</c:v>
                </c:pt>
                <c:pt idx="150">
                  <c:v>85</c:v>
                </c:pt>
                <c:pt idx="151">
                  <c:v>85.5</c:v>
                </c:pt>
                <c:pt idx="152">
                  <c:v>86</c:v>
                </c:pt>
                <c:pt idx="153">
                  <c:v>86.5</c:v>
                </c:pt>
                <c:pt idx="154">
                  <c:v>87</c:v>
                </c:pt>
                <c:pt idx="155">
                  <c:v>87.5</c:v>
                </c:pt>
                <c:pt idx="156">
                  <c:v>88</c:v>
                </c:pt>
                <c:pt idx="157">
                  <c:v>88.5</c:v>
                </c:pt>
                <c:pt idx="158">
                  <c:v>89</c:v>
                </c:pt>
                <c:pt idx="159">
                  <c:v>89.5</c:v>
                </c:pt>
                <c:pt idx="160">
                  <c:v>90</c:v>
                </c:pt>
                <c:pt idx="161">
                  <c:v>90.5</c:v>
                </c:pt>
                <c:pt idx="162">
                  <c:v>91</c:v>
                </c:pt>
                <c:pt idx="163">
                  <c:v>91.5</c:v>
                </c:pt>
                <c:pt idx="164">
                  <c:v>92</c:v>
                </c:pt>
                <c:pt idx="165">
                  <c:v>92.5</c:v>
                </c:pt>
                <c:pt idx="166">
                  <c:v>93</c:v>
                </c:pt>
                <c:pt idx="167">
                  <c:v>93.5</c:v>
                </c:pt>
                <c:pt idx="168">
                  <c:v>94</c:v>
                </c:pt>
                <c:pt idx="169">
                  <c:v>94.5</c:v>
                </c:pt>
                <c:pt idx="170">
                  <c:v>95</c:v>
                </c:pt>
                <c:pt idx="171">
                  <c:v>95.5</c:v>
                </c:pt>
                <c:pt idx="172">
                  <c:v>96</c:v>
                </c:pt>
                <c:pt idx="173">
                  <c:v>96.5</c:v>
                </c:pt>
                <c:pt idx="174">
                  <c:v>97</c:v>
                </c:pt>
                <c:pt idx="175">
                  <c:v>97.5</c:v>
                </c:pt>
                <c:pt idx="176">
                  <c:v>98</c:v>
                </c:pt>
                <c:pt idx="177">
                  <c:v>98.5</c:v>
                </c:pt>
                <c:pt idx="178">
                  <c:v>99</c:v>
                </c:pt>
                <c:pt idx="179">
                  <c:v>99.5</c:v>
                </c:pt>
                <c:pt idx="180">
                  <c:v>100</c:v>
                </c:pt>
                <c:pt idx="181">
                  <c:v>100.5</c:v>
                </c:pt>
                <c:pt idx="182">
                  <c:v>101</c:v>
                </c:pt>
                <c:pt idx="183">
                  <c:v>101.5</c:v>
                </c:pt>
                <c:pt idx="184">
                  <c:v>102</c:v>
                </c:pt>
                <c:pt idx="185">
                  <c:v>102.5</c:v>
                </c:pt>
                <c:pt idx="186">
                  <c:v>103</c:v>
                </c:pt>
                <c:pt idx="187">
                  <c:v>103.5</c:v>
                </c:pt>
                <c:pt idx="188">
                  <c:v>104</c:v>
                </c:pt>
                <c:pt idx="189">
                  <c:v>104.5</c:v>
                </c:pt>
                <c:pt idx="190">
                  <c:v>105</c:v>
                </c:pt>
                <c:pt idx="191">
                  <c:v>105.5</c:v>
                </c:pt>
                <c:pt idx="192">
                  <c:v>106</c:v>
                </c:pt>
                <c:pt idx="193">
                  <c:v>106.5</c:v>
                </c:pt>
                <c:pt idx="194">
                  <c:v>107</c:v>
                </c:pt>
                <c:pt idx="195">
                  <c:v>107.5</c:v>
                </c:pt>
                <c:pt idx="196">
                  <c:v>108</c:v>
                </c:pt>
                <c:pt idx="197">
                  <c:v>108.5</c:v>
                </c:pt>
                <c:pt idx="198">
                  <c:v>109</c:v>
                </c:pt>
                <c:pt idx="199">
                  <c:v>109.5</c:v>
                </c:pt>
                <c:pt idx="200">
                  <c:v>110</c:v>
                </c:pt>
              </c:numCache>
            </c:numRef>
          </c:xVal>
          <c:yVal>
            <c:numRef>
              <c:f>'S11-DATA-CVTR'!$I$9:$I$209</c:f>
              <c:numCache>
                <c:ptCount val="201"/>
                <c:pt idx="0">
                  <c:v>-9.277017233115668</c:v>
                </c:pt>
                <c:pt idx="1">
                  <c:v>-9.388250545682068</c:v>
                </c:pt>
                <c:pt idx="2">
                  <c:v>-9.499818272237626</c:v>
                </c:pt>
                <c:pt idx="3">
                  <c:v>-9.611714270129358</c:v>
                </c:pt>
                <c:pt idx="4">
                  <c:v>-9.723931981128764</c:v>
                </c:pt>
                <c:pt idx="5">
                  <c:v>-9.836464410279973</c:v>
                </c:pt>
                <c:pt idx="6">
                  <c:v>-9.949304103851356</c:v>
                </c:pt>
                <c:pt idx="7">
                  <c:v>-10.062443126372926</c:v>
                </c:pt>
                <c:pt idx="8">
                  <c:v>-10.175873036742464</c:v>
                </c:pt>
                <c:pt idx="9">
                  <c:v>-10.289584863385159</c:v>
                </c:pt>
                <c:pt idx="10">
                  <c:v>-10.40356907845418</c:v>
                </c:pt>
                <c:pt idx="11">
                  <c:v>-10.517815571064606</c:v>
                </c:pt>
                <c:pt idx="12">
                  <c:v>-10.632313619553228</c:v>
                </c:pt>
                <c:pt idx="13">
                  <c:v>-10.74705186276345</c:v>
                </c:pt>
                <c:pt idx="14">
                  <c:v>-10.86201827036053</c:v>
                </c:pt>
                <c:pt idx="15">
                  <c:v>-10.97720011218238</c:v>
                </c:pt>
                <c:pt idx="16">
                  <c:v>-11.092583926644803</c:v>
                </c:pt>
                <c:pt idx="17">
                  <c:v>-11.208155488219688</c:v>
                </c:pt>
                <c:pt idx="18">
                  <c:v>-11.323899774017551</c:v>
                </c:pt>
                <c:pt idx="19">
                  <c:v>-11.439800929512751</c:v>
                </c:pt>
                <c:pt idx="20">
                  <c:v>-11.555842233458172</c:v>
                </c:pt>
                <c:pt idx="21">
                  <c:v>-11.67200606204805</c:v>
                </c:pt>
                <c:pt idx="22">
                  <c:v>-11.788273852400213</c:v>
                </c:pt>
                <c:pt idx="23">
                  <c:v>-11.90462606543947</c:v>
                </c:pt>
                <c:pt idx="24">
                  <c:v>-12.021042148280038</c:v>
                </c:pt>
                <c:pt idx="25">
                  <c:v>-12.137500496219978</c:v>
                </c:pt>
                <c:pt idx="26">
                  <c:v>-12.253978414475677</c:v>
                </c:pt>
                <c:pt idx="27">
                  <c:v>-12.370452079805279</c:v>
                </c:pt>
                <c:pt idx="28">
                  <c:v>-12.486896502186775</c:v>
                </c:pt>
                <c:pt idx="29">
                  <c:v>-12.60328548673865</c:v>
                </c:pt>
                <c:pt idx="30">
                  <c:v>-12.719591596092561</c:v>
                </c:pt>
                <c:pt idx="31">
                  <c:v>-12.835786113452816</c:v>
                </c:pt>
                <c:pt idx="32">
                  <c:v>-12.95183900659897</c:v>
                </c:pt>
                <c:pt idx="33">
                  <c:v>-13.06771889311625</c:v>
                </c:pt>
                <c:pt idx="34">
                  <c:v>-13.18339300716709</c:v>
                </c:pt>
                <c:pt idx="35">
                  <c:v>-13.298827168140225</c:v>
                </c:pt>
                <c:pt idx="36">
                  <c:v>-13.413985751548479</c:v>
                </c:pt>
                <c:pt idx="37">
                  <c:v>-13.528831662571243</c:v>
                </c:pt>
                <c:pt idx="38">
                  <c:v>-13.643326312668805</c:v>
                </c:pt>
                <c:pt idx="39">
                  <c:v>-13.757429599726711</c:v>
                </c:pt>
                <c:pt idx="40">
                  <c:v>-13.871099892211747</c:v>
                </c:pt>
                <c:pt idx="41">
                  <c:v>-13.98429401785724</c:v>
                </c:pt>
                <c:pt idx="42">
                  <c:v>-14.096967257409789</c:v>
                </c:pt>
                <c:pt idx="43">
                  <c:v>-14.209073344006192</c:v>
                </c:pt>
                <c:pt idx="44">
                  <c:v>-14.320564468757496</c:v>
                </c:pt>
                <c:pt idx="45">
                  <c:v>-14.431391293142529</c:v>
                </c:pt>
                <c:pt idx="46">
                  <c:v>-14.541502968821732</c:v>
                </c:pt>
                <c:pt idx="47">
                  <c:v>-14.650847165488194</c:v>
                </c:pt>
                <c:pt idx="48">
                  <c:v>-14.759370107373398</c:v>
                </c:pt>
                <c:pt idx="49">
                  <c:v>-14.867016619018942</c:v>
                </c:pt>
                <c:pt idx="50">
                  <c:v>-14.97373018090692</c:v>
                </c:pt>
                <c:pt idx="51">
                  <c:v>-15.079452995517126</c:v>
                </c:pt>
                <c:pt idx="52">
                  <c:v>-15.184126064342982</c:v>
                </c:pt>
                <c:pt idx="53">
                  <c:v>-15.287689276350097</c:v>
                </c:pt>
                <c:pt idx="54">
                  <c:v>-15.39008150830128</c:v>
                </c:pt>
                <c:pt idx="55">
                  <c:v>-15.491240737299377</c:v>
                </c:pt>
                <c:pt idx="56">
                  <c:v>-15.591104165809128</c:v>
                </c:pt>
                <c:pt idx="57">
                  <c:v>-15.689608359326465</c:v>
                </c:pt>
                <c:pt idx="58">
                  <c:v>-15.786689396737906</c:v>
                </c:pt>
                <c:pt idx="59">
                  <c:v>-15.882283033294637</c:v>
                </c:pt>
                <c:pt idx="60">
                  <c:v>-15.976324875979229</c:v>
                </c:pt>
                <c:pt idx="61">
                  <c:v>-16.068750570889378</c:v>
                </c:pt>
                <c:pt idx="62">
                  <c:v>-16.159496002099154</c:v>
                </c:pt>
                <c:pt idx="63">
                  <c:v>-16.248497501287215</c:v>
                </c:pt>
                <c:pt idx="64">
                  <c:v>-16.335692067237467</c:v>
                </c:pt>
                <c:pt idx="65">
                  <c:v>-16.421017594135886</c:v>
                </c:pt>
                <c:pt idx="66">
                  <c:v>-16.504413107401106</c:v>
                </c:pt>
                <c:pt idx="67">
                  <c:v>-16.58581900560673</c:v>
                </c:pt>
                <c:pt idx="68">
                  <c:v>-16.665177306874345</c:v>
                </c:pt>
                <c:pt idx="69">
                  <c:v>-16.742431897953725</c:v>
                </c:pt>
                <c:pt idx="70">
                  <c:v>-16.817528784054016</c:v>
                </c:pt>
                <c:pt idx="71">
                  <c:v>-16.89041633736501</c:v>
                </c:pt>
                <c:pt idx="72">
                  <c:v>-16.96104554209115</c:v>
                </c:pt>
                <c:pt idx="73">
                  <c:v>-17.02937023375033</c:v>
                </c:pt>
                <c:pt idx="74">
                  <c:v>-17.095347330436933</c:v>
                </c:pt>
                <c:pt idx="75">
                  <c:v>-17.15893705373082</c:v>
                </c:pt>
                <c:pt idx="76">
                  <c:v>-17.220103136964568</c:v>
                </c:pt>
                <c:pt idx="77">
                  <c:v>-17.278813018616507</c:v>
                </c:pt>
                <c:pt idx="78">
                  <c:v>-17.335038018696544</c:v>
                </c:pt>
                <c:pt idx="79">
                  <c:v>-17.388753496130697</c:v>
                </c:pt>
                <c:pt idx="80">
                  <c:v>-17.439938985331867</c:v>
                </c:pt>
                <c:pt idx="81">
                  <c:v>-17.488578310348387</c:v>
                </c:pt>
                <c:pt idx="82">
                  <c:v>-17.53465967522527</c:v>
                </c:pt>
                <c:pt idx="83">
                  <c:v>-17.578175729493207</c:v>
                </c:pt>
                <c:pt idx="84">
                  <c:v>-17.619123607981155</c:v>
                </c:pt>
                <c:pt idx="85">
                  <c:v>-17.657504944465824</c:v>
                </c:pt>
                <c:pt idx="86">
                  <c:v>-17.69332585898988</c:v>
                </c:pt>
                <c:pt idx="87">
                  <c:v>-17.726596919003967</c:v>
                </c:pt>
                <c:pt idx="88">
                  <c:v>-17.757333074805132</c:v>
                </c:pt>
                <c:pt idx="89">
                  <c:v>-17.785553570061342</c:v>
                </c:pt>
                <c:pt idx="90">
                  <c:v>-17.811281828497574</c:v>
                </c:pt>
                <c:pt idx="91">
                  <c:v>-17.834545318097348</c:v>
                </c:pt>
                <c:pt idx="92">
                  <c:v>-17.855375394415546</c:v>
                </c:pt>
                <c:pt idx="93">
                  <c:v>-17.87380712480876</c:v>
                </c:pt>
                <c:pt idx="94">
                  <c:v>-17.889879095572642</c:v>
                </c:pt>
                <c:pt idx="95">
                  <c:v>-17.90363320411113</c:v>
                </c:pt>
                <c:pt idx="96">
                  <c:v>-17.91511443836461</c:v>
                </c:pt>
                <c:pt idx="97">
                  <c:v>-17.924370645790148</c:v>
                </c:pt>
                <c:pt idx="98">
                  <c:v>-17.93145229420624</c:v>
                </c:pt>
                <c:pt idx="99">
                  <c:v>-17.936412226804308</c:v>
                </c:pt>
                <c:pt idx="100">
                  <c:v>-17.939305413582</c:v>
                </c:pt>
                <c:pt idx="101">
                  <c:v>-17.940188701373707</c:v>
                </c:pt>
                <c:pt idx="102">
                  <c:v>-17.93912056454912</c:v>
                </c:pt>
                <c:pt idx="103">
                  <c:v>-17.936160858322378</c:v>
                </c:pt>
                <c:pt idx="104">
                  <c:v>-17.93137057645827</c:v>
                </c:pt>
                <c:pt idx="105">
                  <c:v>-17.924811615006643</c:v>
                </c:pt>
                <c:pt idx="106">
                  <c:v>-17.91654654351529</c:v>
                </c:pt>
                <c:pt idx="107">
                  <c:v>-17.906638384991226</c:v>
                </c:pt>
                <c:pt idx="108">
                  <c:v>-17.895150405695087</c:v>
                </c:pt>
                <c:pt idx="109">
                  <c:v>-17.882145915668442</c:v>
                </c:pt>
                <c:pt idx="110">
                  <c:v>-17.86768808071683</c:v>
                </c:pt>
                <c:pt idx="111">
                  <c:v>-17.85183974639218</c:v>
                </c:pt>
                <c:pt idx="112">
                  <c:v>-17.834663274359244</c:v>
                </c:pt>
                <c:pt idx="113">
                  <c:v>-17.816220391371097</c:v>
                </c:pt>
                <c:pt idx="114">
                  <c:v>-17.79657205094114</c:v>
                </c:pt>
                <c:pt idx="115">
                  <c:v>-17.775778307668368</c:v>
                </c:pt>
                <c:pt idx="116">
                  <c:v>-17.75389820405428</c:v>
                </c:pt>
                <c:pt idx="117">
                  <c:v>-17.730989669558223</c:v>
                </c:pt>
                <c:pt idx="118">
                  <c:v>-17.707109431534814</c:v>
                </c:pt>
                <c:pt idx="119">
                  <c:v>-17.682312937642443</c:v>
                </c:pt>
                <c:pt idx="120">
                  <c:v>-17.656654289233888</c:v>
                </c:pt>
                <c:pt idx="121">
                  <c:v>-17.630186185203943</c:v>
                </c:pt>
                <c:pt idx="122">
                  <c:v>-17.602959875723393</c:v>
                </c:pt>
                <c:pt idx="123">
                  <c:v>-17.575025125271324</c:v>
                </c:pt>
                <c:pt idx="124">
                  <c:v>-17.546430184353397</c:v>
                </c:pt>
                <c:pt idx="125">
                  <c:v>-17.51722176928777</c:v>
                </c:pt>
                <c:pt idx="126">
                  <c:v>-17.487445049444933</c:v>
                </c:pt>
                <c:pt idx="127">
                  <c:v>-17.457143641325985</c:v>
                </c:pt>
                <c:pt idx="128">
                  <c:v>-17.42635960888223</c:v>
                </c:pt>
                <c:pt idx="129">
                  <c:v>-17.39513346949224</c:v>
                </c:pt>
                <c:pt idx="130">
                  <c:v>-17.363504205032413</c:v>
                </c:pt>
                <c:pt idx="131">
                  <c:v>-17.331509277502406</c:v>
                </c:pt>
                <c:pt idx="132">
                  <c:v>-17.29918464869307</c:v>
                </c:pt>
                <c:pt idx="133">
                  <c:v>-17.26656480340983</c:v>
                </c:pt>
                <c:pt idx="134">
                  <c:v>-17.233682775790786</c:v>
                </c:pt>
                <c:pt idx="135">
                  <c:v>-17.20057017829818</c:v>
                </c:pt>
                <c:pt idx="136">
                  <c:v>-17.16725723297762</c:v>
                </c:pt>
                <c:pt idx="137">
                  <c:v>-17.13377280461977</c:v>
                </c:pt>
                <c:pt idx="138">
                  <c:v>-17.100144435482903</c:v>
                </c:pt>
                <c:pt idx="139">
                  <c:v>-17.06639838126288</c:v>
                </c:pt>
                <c:pt idx="140">
                  <c:v>-17.032559648025384</c:v>
                </c:pt>
                <c:pt idx="141">
                  <c:v>-16.99865202984372</c:v>
                </c:pt>
                <c:pt idx="142">
                  <c:v>-16.964698146904396</c:v>
                </c:pt>
                <c:pt idx="143">
                  <c:v>-16.930719483871226</c:v>
                </c:pt>
                <c:pt idx="144">
                  <c:v>-16.896736428321766</c:v>
                </c:pt>
                <c:pt idx="145">
                  <c:v>-16.862768309084327</c:v>
                </c:pt>
                <c:pt idx="146">
                  <c:v>-16.82883343432994</c:v>
                </c:pt>
                <c:pt idx="147">
                  <c:v>-16.794949129291684</c:v>
                </c:pt>
                <c:pt idx="148">
                  <c:v>-16.761131773491854</c:v>
                </c:pt>
                <c:pt idx="149">
                  <c:v>-16.727396837386557</c:v>
                </c:pt>
                <c:pt idx="150">
                  <c:v>-16.693758918338304</c:v>
                </c:pt>
                <c:pt idx="151">
                  <c:v>-16.66023177584934</c:v>
                </c:pt>
                <c:pt idx="152">
                  <c:v>-16.62682836599587</c:v>
                </c:pt>
                <c:pt idx="153">
                  <c:v>-16.593560875014756</c:v>
                </c:pt>
                <c:pt idx="154">
                  <c:v>-16.56044075200396</c:v>
                </c:pt>
                <c:pt idx="155">
                  <c:v>-16.527478740709864</c:v>
                </c:pt>
                <c:pt idx="156">
                  <c:v>-16.494684910372534</c:v>
                </c:pt>
                <c:pt idx="157">
                  <c:v>-16.462068685622004</c:v>
                </c:pt>
                <c:pt idx="158">
                  <c:v>-16.429638875411435</c:v>
                </c:pt>
                <c:pt idx="159">
                  <c:v>-16.397403700984572</c:v>
                </c:pt>
                <c:pt idx="160">
                  <c:v>-16.36537082288049</c:v>
                </c:pt>
                <c:pt idx="161">
                  <c:v>-16.333547366977</c:v>
                </c:pt>
                <c:pt idx="162">
                  <c:v>-16.301939949587517</c:v>
                </c:pt>
                <c:pt idx="163">
                  <c:v>-16.270554701618686</c:v>
                </c:pt>
                <c:pt idx="164">
                  <c:v>-16.239397291805275</c:v>
                </c:pt>
                <c:pt idx="165">
                  <c:v>-16.20847294904111</c:v>
                </c:pt>
                <c:pt idx="166">
                  <c:v>-16.177786483820288</c:v>
                </c:pt>
                <c:pt idx="167">
                  <c:v>-16.14734230881507</c:v>
                </c:pt>
                <c:pt idx="168">
                  <c:v>-16.117144458607985</c:v>
                </c:pt>
                <c:pt idx="169">
                  <c:v>-16.087196608603083</c:v>
                </c:pt>
                <c:pt idx="170">
                  <c:v>-16.057502093137014</c:v>
                </c:pt>
                <c:pt idx="171">
                  <c:v>-16.02806392281813</c:v>
                </c:pt>
                <c:pt idx="172">
                  <c:v>-15.998884801114574</c:v>
                </c:pt>
                <c:pt idx="173">
                  <c:v>-15.969967140217422</c:v>
                </c:pt>
                <c:pt idx="174">
                  <c:v>-15.941313076202137</c:v>
                </c:pt>
                <c:pt idx="175">
                  <c:v>-15.912924483515788</c:v>
                </c:pt>
                <c:pt idx="176">
                  <c:v>-15.884802988810115</c:v>
                </c:pt>
                <c:pt idx="177">
                  <c:v>-15.856949984149063</c:v>
                </c:pt>
                <c:pt idx="178">
                  <c:v>-15.829366639610223</c:v>
                </c:pt>
                <c:pt idx="179">
                  <c:v>-15.8020539153083</c:v>
                </c:pt>
                <c:pt idx="180">
                  <c:v>-15.775012572857815</c:v>
                </c:pt>
                <c:pt idx="181">
                  <c:v>-15.748243186301913</c:v>
                </c:pt>
                <c:pt idx="182">
                  <c:v>-15.721746152527576</c:v>
                </c:pt>
                <c:pt idx="183">
                  <c:v>-15.695521701188547</c:v>
                </c:pt>
                <c:pt idx="184">
                  <c:v>-15.669569904155198</c:v>
                </c:pt>
                <c:pt idx="185">
                  <c:v>-15.643890684513357</c:v>
                </c:pt>
                <c:pt idx="186">
                  <c:v>-15.618483825131328</c:v>
                </c:pt>
                <c:pt idx="187">
                  <c:v>-15.593348976812276</c:v>
                </c:pt>
                <c:pt idx="188">
                  <c:v>-15.568485666050599</c:v>
                </c:pt>
                <c:pt idx="189">
                  <c:v>-15.543893302411824</c:v>
                </c:pt>
                <c:pt idx="190">
                  <c:v>-15.519571185549811</c:v>
                </c:pt>
                <c:pt idx="191">
                  <c:v>-15.495518511878565</c:v>
                </c:pt>
                <c:pt idx="192">
                  <c:v>-15.471734380916235</c:v>
                </c:pt>
                <c:pt idx="193">
                  <c:v>-15.44821780131289</c:v>
                </c:pt>
                <c:pt idx="194">
                  <c:v>-15.424967696579975</c:v>
                </c:pt>
                <c:pt idx="195">
                  <c:v>-15.401982910530826</c:v>
                </c:pt>
                <c:pt idx="196">
                  <c:v>-15.379262212451902</c:v>
                </c:pt>
                <c:pt idx="197">
                  <c:v>-15.356804302010223</c:v>
                </c:pt>
                <c:pt idx="198">
                  <c:v>-15.334607813914493</c:v>
                </c:pt>
                <c:pt idx="199">
                  <c:v>-15.312671322340536</c:v>
                </c:pt>
                <c:pt idx="200">
                  <c:v>-15.290993345129198</c:v>
                </c:pt>
              </c:numCache>
            </c:numRef>
          </c:yVal>
          <c:smooth val="0"/>
        </c:ser>
        <c:axId val="25751424"/>
        <c:axId val="30436225"/>
      </c:scatterChart>
      <c:valAx>
        <c:axId val="2575142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436225"/>
        <c:crossesAt val="-70"/>
        <c:crossBetween val="midCat"/>
        <c:dispUnits/>
      </c:valAx>
      <c:valAx>
        <c:axId val="3043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RL 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51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4</xdr:row>
      <xdr:rowOff>85725</xdr:rowOff>
    </xdr:to>
    <xdr:pic>
      <xdr:nvPicPr>
        <xdr:cNvPr id="1" name="VNA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7</xdr:row>
      <xdr:rowOff>9525</xdr:rowOff>
    </xdr:from>
    <xdr:to>
      <xdr:col>32</xdr:col>
      <xdr:colOff>114300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16706850" y="1714500"/>
        <a:ext cx="66389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67</xdr:row>
      <xdr:rowOff>114300</xdr:rowOff>
    </xdr:from>
    <xdr:to>
      <xdr:col>32</xdr:col>
      <xdr:colOff>114300</xdr:colOff>
      <xdr:row>97</xdr:row>
      <xdr:rowOff>142875</xdr:rowOff>
    </xdr:to>
    <xdr:graphicFrame>
      <xdr:nvGraphicFramePr>
        <xdr:cNvPr id="2" name="Chart 3"/>
        <xdr:cNvGraphicFramePr/>
      </xdr:nvGraphicFramePr>
      <xdr:xfrm>
        <a:off x="16716375" y="11658600"/>
        <a:ext cx="66294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180975</xdr:colOff>
      <xdr:row>36</xdr:row>
      <xdr:rowOff>142875</xdr:rowOff>
    </xdr:from>
    <xdr:to>
      <xdr:col>32</xdr:col>
      <xdr:colOff>114300</xdr:colOff>
      <xdr:row>67</xdr:row>
      <xdr:rowOff>19050</xdr:rowOff>
    </xdr:to>
    <xdr:graphicFrame>
      <xdr:nvGraphicFramePr>
        <xdr:cNvPr id="3" name="Chart 4"/>
        <xdr:cNvGraphicFramePr/>
      </xdr:nvGraphicFramePr>
      <xdr:xfrm>
        <a:off x="16706850" y="6667500"/>
        <a:ext cx="663892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238125</xdr:colOff>
      <xdr:row>4</xdr:row>
      <xdr:rowOff>19050</xdr:rowOff>
    </xdr:from>
    <xdr:to>
      <xdr:col>6</xdr:col>
      <xdr:colOff>419100</xdr:colOff>
      <xdr:row>4</xdr:row>
      <xdr:rowOff>295275</xdr:rowOff>
    </xdr:to>
    <xdr:sp>
      <xdr:nvSpPr>
        <xdr:cNvPr id="4" name="AutoShape 5"/>
        <xdr:cNvSpPr>
          <a:spLocks/>
        </xdr:cNvSpPr>
      </xdr:nvSpPr>
      <xdr:spPr>
        <a:xfrm>
          <a:off x="5143500" y="1009650"/>
          <a:ext cx="180975" cy="2762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</xdr:row>
      <xdr:rowOff>19050</xdr:rowOff>
    </xdr:from>
    <xdr:to>
      <xdr:col>8</xdr:col>
      <xdr:colOff>400050</xdr:colOff>
      <xdr:row>4</xdr:row>
      <xdr:rowOff>295275</xdr:rowOff>
    </xdr:to>
    <xdr:sp>
      <xdr:nvSpPr>
        <xdr:cNvPr id="5" name="AutoShape 6"/>
        <xdr:cNvSpPr>
          <a:spLocks/>
        </xdr:cNvSpPr>
      </xdr:nvSpPr>
      <xdr:spPr>
        <a:xfrm>
          <a:off x="6267450" y="1009650"/>
          <a:ext cx="180975" cy="2762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47625</xdr:rowOff>
    </xdr:from>
    <xdr:to>
      <xdr:col>5</xdr:col>
      <xdr:colOff>942975</xdr:colOff>
      <xdr:row>6</xdr:row>
      <xdr:rowOff>200025</xdr:rowOff>
    </xdr:to>
    <xdr:grpSp>
      <xdr:nvGrpSpPr>
        <xdr:cNvPr id="6" name="Group 7"/>
        <xdr:cNvGrpSpPr>
          <a:grpSpLocks/>
        </xdr:cNvGrpSpPr>
      </xdr:nvGrpSpPr>
      <xdr:grpSpPr>
        <a:xfrm>
          <a:off x="3028950" y="1352550"/>
          <a:ext cx="1819275" cy="342900"/>
          <a:chOff x="256" y="399"/>
          <a:chExt cx="170" cy="36"/>
        </a:xfrm>
        <a:solidFill>
          <a:srgbClr val="FFFFFF"/>
        </a:solidFill>
      </xdr:grpSpPr>
      <xdr:sp>
        <xdr:nvSpPr>
          <xdr:cNvPr id="7" name="AutoShape 8"/>
          <xdr:cNvSpPr>
            <a:spLocks/>
          </xdr:cNvSpPr>
        </xdr:nvSpPr>
        <xdr:spPr>
          <a:xfrm rot="16200000">
            <a:off x="258" y="421"/>
            <a:ext cx="168" cy="14"/>
          </a:xfrm>
          <a:prstGeom prst="rightBracke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256" y="399"/>
            <a:ext cx="155" cy="20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Leave intact if not using these</a:t>
            </a:r>
          </a:p>
        </xdr:txBody>
      </xdr:sp>
    </xdr:grpSp>
    <xdr:clientData/>
  </xdr:twoCellAnchor>
  <xdr:twoCellAnchor>
    <xdr:from>
      <xdr:col>7</xdr:col>
      <xdr:colOff>171450</xdr:colOff>
      <xdr:row>4</xdr:row>
      <xdr:rowOff>19050</xdr:rowOff>
    </xdr:from>
    <xdr:to>
      <xdr:col>7</xdr:col>
      <xdr:colOff>352425</xdr:colOff>
      <xdr:row>4</xdr:row>
      <xdr:rowOff>295275</xdr:rowOff>
    </xdr:to>
    <xdr:sp>
      <xdr:nvSpPr>
        <xdr:cNvPr id="9" name="AutoShape 10"/>
        <xdr:cNvSpPr>
          <a:spLocks/>
        </xdr:cNvSpPr>
      </xdr:nvSpPr>
      <xdr:spPr>
        <a:xfrm>
          <a:off x="5676900" y="1009650"/>
          <a:ext cx="180975" cy="2762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2"/>
  <sheetViews>
    <sheetView workbookViewId="0" topLeftCell="A1">
      <selection activeCell="G16" sqref="G16"/>
    </sheetView>
  </sheetViews>
  <sheetFormatPr defaultColWidth="9.140625" defaultRowHeight="12.75"/>
  <cols>
    <col min="1" max="1" width="17.57421875" style="0" customWidth="1"/>
    <col min="2" max="3" width="13.421875" style="0" customWidth="1"/>
    <col min="4" max="4" width="26.00390625" style="1" customWidth="1"/>
  </cols>
  <sheetData>
    <row r="1" spans="1:4" ht="12.75">
      <c r="A1" t="s">
        <v>0</v>
      </c>
      <c r="B1" t="s">
        <v>1</v>
      </c>
      <c r="C1" t="s">
        <v>2</v>
      </c>
      <c r="D1" s="9" t="s">
        <v>10</v>
      </c>
    </row>
    <row r="2" spans="1:3" ht="12.75">
      <c r="A2" s="7">
        <v>1000000</v>
      </c>
      <c r="B2" s="7">
        <v>0.1897125244140625</v>
      </c>
      <c r="C2" s="7">
        <v>-0.000213623046875</v>
      </c>
    </row>
    <row r="3" spans="1:3" ht="12.75">
      <c r="A3" s="7">
        <v>1038735.9199536364</v>
      </c>
      <c r="B3" s="7">
        <v>0.189788818359375</v>
      </c>
      <c r="C3" s="7">
        <v>-0.0002593994140625</v>
      </c>
    </row>
    <row r="4" spans="1:3" ht="12.75">
      <c r="A4" s="7">
        <v>1078972.3114019271</v>
      </c>
      <c r="B4" s="7">
        <v>0.1898345947265625</v>
      </c>
      <c r="C4" s="7">
        <v>0.0001068115234375</v>
      </c>
    </row>
    <row r="5" spans="1:3" ht="12.75">
      <c r="A5" s="7">
        <v>1120767.2964885822</v>
      </c>
      <c r="B5" s="7">
        <v>0.1897125244140625</v>
      </c>
      <c r="C5" s="7">
        <v>-0.000244140625</v>
      </c>
    </row>
    <row r="6" spans="1:3" ht="12.75">
      <c r="A6" s="7">
        <v>1164181.2487720172</v>
      </c>
      <c r="B6" s="7">
        <v>0.1895904541015625</v>
      </c>
      <c r="C6" s="7">
        <v>-0.0001678466796875</v>
      </c>
    </row>
    <row r="7" spans="1:3" ht="12.75">
      <c r="A7" s="7">
        <v>1209276.8804359743</v>
      </c>
      <c r="B7" s="7">
        <v>0.189483642578125</v>
      </c>
      <c r="C7" s="7">
        <v>0</v>
      </c>
    </row>
    <row r="8" spans="1:4" ht="12.75">
      <c r="A8" s="7">
        <v>1256119.3328783254</v>
      </c>
      <c r="B8" s="7">
        <v>0.1896514892578125</v>
      </c>
      <c r="C8" s="7">
        <v>0</v>
      </c>
      <c r="D8" s="7"/>
    </row>
    <row r="9" spans="1:3" ht="12.75">
      <c r="A9" s="7">
        <v>1304776.2708089154</v>
      </c>
      <c r="B9" s="7">
        <v>0.1898956298828125</v>
      </c>
      <c r="C9" s="7">
        <v>-0.0003814697265625</v>
      </c>
    </row>
    <row r="10" spans="1:3" ht="12.75">
      <c r="A10" s="7">
        <v>1355317.9799923736</v>
      </c>
      <c r="B10" s="7">
        <v>0.1894989013671875</v>
      </c>
      <c r="C10" s="7">
        <v>0</v>
      </c>
    </row>
    <row r="11" spans="1:3" ht="12.75">
      <c r="A11" s="7">
        <v>1407817.4687770824</v>
      </c>
      <c r="B11" s="7">
        <v>0.1896209716796875</v>
      </c>
      <c r="C11" s="7">
        <v>0.0001068115234375</v>
      </c>
    </row>
    <row r="12" spans="1:3" ht="12.75">
      <c r="A12" s="7">
        <v>1462350.5735569624</v>
      </c>
      <c r="B12" s="7">
        <v>0.1898651123046875</v>
      </c>
      <c r="C12" s="7">
        <v>-0.0001220703125</v>
      </c>
    </row>
    <row r="13" spans="1:3" ht="12.75">
      <c r="A13" s="7">
        <v>1518996.0683184192</v>
      </c>
      <c r="B13" s="7">
        <v>0.18975830078125</v>
      </c>
      <c r="C13" s="7">
        <v>-3.0517578125E-05</v>
      </c>
    </row>
    <row r="14" spans="1:3" ht="12.75">
      <c r="A14" s="7">
        <v>1577835.7784306898</v>
      </c>
      <c r="B14" s="7">
        <v>0.1898651123046875</v>
      </c>
      <c r="C14" s="7">
        <v>-3.0517578125E-05</v>
      </c>
    </row>
    <row r="15" spans="1:3" ht="12.75">
      <c r="A15" s="7">
        <v>1638954.6988439646</v>
      </c>
      <c r="B15" s="7">
        <v>0.18975830078125</v>
      </c>
      <c r="C15" s="7">
        <v>3.0517578125E-05</v>
      </c>
    </row>
    <row r="16" spans="1:3" ht="12.75">
      <c r="A16" s="7">
        <v>1702441.1168660205</v>
      </c>
      <c r="B16" s="7">
        <v>0.189727783203125</v>
      </c>
      <c r="C16" s="7">
        <v>-0.000335693359375</v>
      </c>
    </row>
    <row r="17" spans="1:3" ht="12.75">
      <c r="A17" s="7">
        <v>1768386.739694722</v>
      </c>
      <c r="B17" s="7">
        <v>0.18963623046875</v>
      </c>
      <c r="C17" s="7">
        <v>6.103515625E-05</v>
      </c>
    </row>
    <row r="18" spans="1:3" ht="12.75">
      <c r="A18" s="7">
        <v>1836886.8268906088</v>
      </c>
      <c r="B18" s="7">
        <v>0.189605712890625</v>
      </c>
      <c r="C18" s="7">
        <v>-0.0003204345703125</v>
      </c>
    </row>
    <row r="19" spans="1:3" ht="12.75">
      <c r="A19" s="7">
        <v>1908040.3279809325</v>
      </c>
      <c r="B19" s="7">
        <v>0.189727783203125</v>
      </c>
      <c r="C19" s="7">
        <v>-0.000213623046875</v>
      </c>
    </row>
    <row r="20" spans="1:3" ht="12.75">
      <c r="A20" s="7">
        <v>1981950.0253939119</v>
      </c>
      <c r="B20" s="7">
        <v>0.1897430419921875</v>
      </c>
      <c r="C20" s="7">
        <v>-9.1552734375E-05</v>
      </c>
    </row>
    <row r="21" spans="1:3" ht="12.75">
      <c r="A21" s="7">
        <v>2058722.682929678</v>
      </c>
      <c r="B21" s="7">
        <v>0.1895904541015625</v>
      </c>
      <c r="C21" s="7">
        <v>4.57763671875E-05</v>
      </c>
    </row>
    <row r="22" spans="1:3" ht="12.75">
      <c r="A22" s="7">
        <v>2138469.1999823772</v>
      </c>
      <c r="B22" s="7">
        <v>0.1895751953125</v>
      </c>
      <c r="C22" s="7">
        <v>-0.000335693359375</v>
      </c>
    </row>
    <row r="23" spans="1:3" ht="12.75">
      <c r="A23" s="7">
        <v>2221304.771736211</v>
      </c>
      <c r="B23" s="7">
        <v>0.189849853515625</v>
      </c>
      <c r="C23" s="7">
        <v>-0.0001068115234375</v>
      </c>
    </row>
    <row r="24" spans="1:3" ht="12.75">
      <c r="A24" s="7">
        <v>2307349.0555668157</v>
      </c>
      <c r="B24" s="7">
        <v>0.1897125244140625</v>
      </c>
      <c r="C24" s="7">
        <v>0</v>
      </c>
    </row>
    <row r="25" spans="1:3" ht="12.75">
      <c r="A25" s="7">
        <v>2396726.3438883503</v>
      </c>
      <c r="B25" s="7">
        <v>0.1895904541015625</v>
      </c>
      <c r="C25" s="7">
        <v>-0.0001068115234375</v>
      </c>
    </row>
    <row r="26" spans="1:3" ht="12.75">
      <c r="A26" s="7">
        <v>2489565.743695981</v>
      </c>
      <c r="B26" s="7">
        <v>0.1894683837890625</v>
      </c>
      <c r="C26" s="7">
        <v>-7.62939453125E-05</v>
      </c>
    </row>
    <row r="27" spans="1:3" ht="12.75">
      <c r="A27" s="7">
        <v>2586001.3630631035</v>
      </c>
      <c r="B27" s="7">
        <v>0.1895294189453125</v>
      </c>
      <c r="C27" s="7">
        <v>0</v>
      </c>
    </row>
    <row r="28" spans="1:3" ht="12.75">
      <c r="A28" s="7">
        <v>2686172.5048627104</v>
      </c>
      <c r="B28" s="7">
        <v>0.189605712890625</v>
      </c>
      <c r="C28" s="7">
        <v>-0.000396728515625</v>
      </c>
    </row>
    <row r="29" spans="1:3" ht="12.75">
      <c r="A29" s="7">
        <v>2790223.8679927313</v>
      </c>
      <c r="B29" s="7">
        <v>0.189727783203125</v>
      </c>
      <c r="C29" s="7">
        <v>-6.103515625E-05</v>
      </c>
    </row>
    <row r="30" spans="1:3" ht="12.75">
      <c r="A30" s="7">
        <v>2898305.756396023</v>
      </c>
      <c r="B30" s="7">
        <v>0.18963623046875</v>
      </c>
      <c r="C30" s="7">
        <v>-0.0002593994140625</v>
      </c>
    </row>
    <row r="31" spans="1:3" ht="12.75">
      <c r="A31" s="7">
        <v>3010574.296176943</v>
      </c>
      <c r="B31" s="7">
        <v>0.189483642578125</v>
      </c>
      <c r="C31" s="7">
        <v>0</v>
      </c>
    </row>
    <row r="32" spans="1:3" ht="12.75">
      <c r="A32" s="7">
        <v>3127191.661128128</v>
      </c>
      <c r="B32" s="7">
        <v>0.1895904541015625</v>
      </c>
      <c r="C32" s="7">
        <v>-9.1552734375E-05</v>
      </c>
    </row>
    <row r="33" spans="1:3" ht="12.75">
      <c r="A33" s="7">
        <v>3248326.306993266</v>
      </c>
      <c r="B33" s="7">
        <v>0.1896209716796875</v>
      </c>
      <c r="C33" s="7">
        <v>-0.0003204345703125</v>
      </c>
    </row>
    <row r="34" spans="1:3" ht="12.75">
      <c r="A34" s="7">
        <v>3374153.2148042484</v>
      </c>
      <c r="B34" s="7">
        <v>0.1898040771484375</v>
      </c>
      <c r="C34" s="7">
        <v>-9.1552734375E-05</v>
      </c>
    </row>
    <row r="35" spans="1:3" ht="12.75">
      <c r="A35" s="7">
        <v>3504854.1436442104</v>
      </c>
      <c r="B35" s="7">
        <v>0.1899566650390625</v>
      </c>
      <c r="C35" s="7">
        <v>1.52587890625E-05</v>
      </c>
    </row>
    <row r="36" spans="1:3" ht="12.75">
      <c r="A36" s="7">
        <v>3640617.893201583</v>
      </c>
      <c r="B36" s="7">
        <v>0.189727783203125</v>
      </c>
      <c r="C36" s="7">
        <v>-4.57763671875E-05</v>
      </c>
    </row>
    <row r="37" spans="1:3" ht="12.75">
      <c r="A37" s="7">
        <v>3781640.5764944158</v>
      </c>
      <c r="B37" s="7">
        <v>0.189605712890625</v>
      </c>
      <c r="C37" s="7">
        <v>0</v>
      </c>
    </row>
    <row r="38" spans="1:3" ht="12.75">
      <c r="A38" s="7">
        <v>3928125.903158927</v>
      </c>
      <c r="B38" s="7">
        <v>0.1896820068359375</v>
      </c>
      <c r="C38" s="7">
        <v>-0.0002593994140625</v>
      </c>
    </row>
    <row r="39" spans="1:3" ht="12.75">
      <c r="A39" s="7">
        <v>4080285.4737114967</v>
      </c>
      <c r="B39" s="7">
        <v>0.1898193359375</v>
      </c>
      <c r="C39" s="7">
        <v>-0.000213623046875</v>
      </c>
    </row>
    <row r="40" spans="1:3" ht="12.75">
      <c r="A40" s="7">
        <v>4238339.08520917</v>
      </c>
      <c r="B40" s="7">
        <v>0.1897125244140625</v>
      </c>
      <c r="C40" s="7">
        <v>-0.0001220703125</v>
      </c>
    </row>
    <row r="41" spans="1:3" ht="12.75">
      <c r="A41" s="7">
        <v>4402515.048750201</v>
      </c>
      <c r="B41" s="7">
        <v>0.1897430419921875</v>
      </c>
      <c r="C41" s="7">
        <v>-0.0001678466796875</v>
      </c>
    </row>
    <row r="42" spans="1:3" ht="12.75">
      <c r="A42" s="7">
        <v>4573050.519273268</v>
      </c>
      <c r="B42" s="7">
        <v>0.1896209716796875</v>
      </c>
      <c r="C42" s="7">
        <v>9.1552734375E-05</v>
      </c>
    </row>
    <row r="43" spans="1:3" ht="12.75">
      <c r="A43" s="7">
        <v>4750191.838131772</v>
      </c>
      <c r="B43" s="7">
        <v>0.1895904541015625</v>
      </c>
      <c r="C43" s="7">
        <v>-6.103515625E-05</v>
      </c>
    </row>
    <row r="44" spans="1:3" ht="12.75">
      <c r="A44" s="7">
        <v>4934194.888938061</v>
      </c>
      <c r="B44" s="7">
        <v>0.1898193359375</v>
      </c>
      <c r="C44" s="7">
        <v>-0.000152587890625</v>
      </c>
    </row>
    <row r="45" spans="1:3" ht="12.75">
      <c r="A45" s="7">
        <v>5125325.467191608</v>
      </c>
      <c r="B45" s="7">
        <v>0.1898956298828125</v>
      </c>
      <c r="C45" s="7">
        <v>-0.0001983642578125</v>
      </c>
    </row>
    <row r="46" spans="1:3" ht="12.75">
      <c r="A46" s="7">
        <v>5323859.664225075</v>
      </c>
      <c r="B46" s="7">
        <v>0.1897125244140625</v>
      </c>
      <c r="C46" s="7">
        <v>-7.62939453125E-05</v>
      </c>
    </row>
    <row r="47" spans="1:3" ht="12.75">
      <c r="A47" s="7">
        <v>5530084.266022891</v>
      </c>
      <c r="B47" s="7">
        <v>0.1898040771484375</v>
      </c>
      <c r="C47" s="7">
        <v>-0.00018310546875</v>
      </c>
    </row>
    <row r="48" spans="1:3" ht="12.75">
      <c r="A48" s="7">
        <v>5744297.167488418</v>
      </c>
      <c r="B48" s="7">
        <v>0.1896514892578125</v>
      </c>
      <c r="C48" s="7">
        <v>-9.1552734375E-05</v>
      </c>
    </row>
    <row r="49" spans="1:3" ht="12.75">
      <c r="A49" s="7">
        <v>5966807.802758149</v>
      </c>
      <c r="B49" s="7">
        <v>0.18939208984375</v>
      </c>
      <c r="C49" s="7">
        <v>-7.62939453125E-05</v>
      </c>
    </row>
    <row r="50" spans="1:3" ht="12.75">
      <c r="A50" s="7">
        <v>6197937.592184521</v>
      </c>
      <c r="B50" s="7">
        <v>0.18951416015625</v>
      </c>
      <c r="C50" s="7">
        <v>3.0517578125E-05</v>
      </c>
    </row>
    <row r="51" spans="1:3" ht="12.75">
      <c r="A51" s="7">
        <v>6438020.406633015</v>
      </c>
      <c r="B51" s="7">
        <v>0.1899261474609375</v>
      </c>
      <c r="C51" s="7">
        <v>0</v>
      </c>
    </row>
    <row r="52" spans="1:3" ht="12.75">
      <c r="A52" s="7">
        <v>6687403.049764229</v>
      </c>
      <c r="B52" s="7">
        <v>0.189666748046875</v>
      </c>
      <c r="C52" s="7">
        <v>-0.000152587890625</v>
      </c>
    </row>
    <row r="53" spans="1:3" ht="12.75">
      <c r="A53" s="7">
        <v>6946445.7589976</v>
      </c>
      <c r="B53" s="7">
        <v>0.189605712890625</v>
      </c>
      <c r="C53" s="7">
        <v>0.0001983642578125</v>
      </c>
    </row>
    <row r="54" spans="1:3" ht="12.75">
      <c r="A54" s="7">
        <v>7215522.725880408</v>
      </c>
      <c r="B54" s="7">
        <v>0.189697265625</v>
      </c>
      <c r="C54" s="7">
        <v>-0.000213623046875</v>
      </c>
    </row>
    <row r="55" spans="1:3" ht="12.75">
      <c r="A55" s="7">
        <v>7495022.6366137555</v>
      </c>
      <c r="B55" s="7">
        <v>0.1895904541015625</v>
      </c>
      <c r="C55" s="7">
        <v>-6.103515625E-05</v>
      </c>
    </row>
    <row r="56" spans="1:3" ht="12.75">
      <c r="A56" s="7">
        <v>7785349.233516319</v>
      </c>
      <c r="B56" s="7">
        <v>0.189605712890625</v>
      </c>
      <c r="C56" s="7">
        <v>-0.0001983642578125</v>
      </c>
    </row>
    <row r="57" spans="1:3" ht="12.75">
      <c r="A57" s="7">
        <v>8086921.898236911</v>
      </c>
      <c r="B57" s="7">
        <v>0.189453125</v>
      </c>
      <c r="C57" s="7">
        <v>-0.0002593994140625</v>
      </c>
    </row>
    <row r="58" spans="1:3" ht="12.75">
      <c r="A58" s="7">
        <v>8400176.257558325</v>
      </c>
      <c r="B58" s="7">
        <v>0.1896514892578125</v>
      </c>
      <c r="C58" s="7">
        <v>-7.62939453125E-05</v>
      </c>
    </row>
    <row r="59" spans="1:3" ht="12.75">
      <c r="A59" s="7">
        <v>8725564.812667541</v>
      </c>
      <c r="B59" s="7">
        <v>0.189697265625</v>
      </c>
      <c r="C59" s="7">
        <v>-9.1552734375E-05</v>
      </c>
    </row>
    <row r="60" spans="1:3" ht="12.75">
      <c r="A60" s="7">
        <v>9063557.592801297</v>
      </c>
      <c r="B60" s="7">
        <v>0.1895904541015625</v>
      </c>
      <c r="C60" s="7">
        <v>-9.1552734375E-05</v>
      </c>
    </row>
    <row r="61" spans="1:3" ht="12.75">
      <c r="A61" s="7">
        <v>9414642.834211221</v>
      </c>
      <c r="B61" s="7">
        <v>0.1897125244140625</v>
      </c>
      <c r="C61" s="7">
        <v>-0.0002593994140625</v>
      </c>
    </row>
    <row r="62" spans="1:3" ht="12.75">
      <c r="A62" s="7">
        <v>9779327.685429303</v>
      </c>
      <c r="B62" s="7">
        <v>0.189727783203125</v>
      </c>
      <c r="C62" s="7">
        <v>-9.1552734375E-05</v>
      </c>
    </row>
    <row r="63" spans="1:3" ht="12.75">
      <c r="A63" s="7">
        <v>10158138.939852472</v>
      </c>
      <c r="B63" s="7">
        <v>0.189849853515625</v>
      </c>
      <c r="C63" s="7">
        <v>9.1552734375E-05</v>
      </c>
    </row>
    <row r="64" spans="1:3" ht="12.75">
      <c r="A64" s="7">
        <v>10551623.796704514</v>
      </c>
      <c r="B64" s="7">
        <v>0.1898193359375</v>
      </c>
      <c r="C64" s="7">
        <v>-7.62939453125E-05</v>
      </c>
    </row>
    <row r="65" spans="1:3" ht="12.75">
      <c r="A65" s="7">
        <v>10960350.651474545</v>
      </c>
      <c r="B65" s="7">
        <v>0.1896209716796875</v>
      </c>
      <c r="C65" s="7">
        <v>9.1552734375E-05</v>
      </c>
    </row>
    <row r="66" spans="1:3" ht="12.75">
      <c r="A66" s="7">
        <v>11384909.916973848</v>
      </c>
      <c r="B66" s="7">
        <v>0.1896514892578125</v>
      </c>
      <c r="C66" s="7">
        <v>-0.000152587890625</v>
      </c>
    </row>
    <row r="67" spans="1:3" ht="12.75">
      <c r="A67" s="7">
        <v>11825914.876197107</v>
      </c>
      <c r="B67" s="7">
        <v>0.189727783203125</v>
      </c>
      <c r="C67" s="7">
        <v>-3.0517578125E-05</v>
      </c>
    </row>
    <row r="68" spans="1:3" ht="12.75">
      <c r="A68" s="7">
        <v>12284002.568219995</v>
      </c>
      <c r="B68" s="7">
        <v>0.1896820068359375</v>
      </c>
      <c r="C68" s="7">
        <v>-0.0001678466796875</v>
      </c>
    </row>
    <row r="69" spans="1:3" ht="12.75">
      <c r="A69" s="7">
        <v>12759834.708412828</v>
      </c>
      <c r="B69" s="7">
        <v>0.1898956298828125</v>
      </c>
      <c r="C69" s="7">
        <v>0</v>
      </c>
    </row>
    <row r="70" spans="1:3" ht="12.75">
      <c r="A70" s="7">
        <v>13254098.644299539</v>
      </c>
      <c r="B70" s="7">
        <v>0.18988037109375</v>
      </c>
      <c r="C70" s="7">
        <v>-4.57763671875E-05</v>
      </c>
    </row>
    <row r="71" spans="1:3" ht="12.75">
      <c r="A71" s="7">
        <v>13767508.348442726</v>
      </c>
      <c r="B71" s="7">
        <v>0.1897430419921875</v>
      </c>
      <c r="C71" s="7">
        <v>-0.0002288818359375</v>
      </c>
    </row>
    <row r="72" spans="1:3" ht="12.75">
      <c r="A72" s="7">
        <v>14300805.449789023</v>
      </c>
      <c r="B72" s="7">
        <v>0.18963623046875</v>
      </c>
      <c r="C72" s="7">
        <v>-1.52587890625E-05</v>
      </c>
    </row>
    <row r="73" spans="1:3" ht="12.75">
      <c r="A73" s="7">
        <v>14854760.304964578</v>
      </c>
      <c r="B73" s="7">
        <v>0.18963623046875</v>
      </c>
      <c r="C73" s="7">
        <v>9.1552734375E-05</v>
      </c>
    </row>
    <row r="74" spans="1:3" ht="12.75">
      <c r="A74" s="7">
        <v>15430173.11106814</v>
      </c>
      <c r="B74" s="7">
        <v>0.189483642578125</v>
      </c>
      <c r="C74" s="7">
        <v>-0.0001220703125</v>
      </c>
    </row>
    <row r="75" spans="1:3" ht="12.75">
      <c r="A75" s="7">
        <v>16027875.061569229</v>
      </c>
      <c r="B75" s="7">
        <v>0.189849853515625</v>
      </c>
      <c r="C75" s="7">
        <v>0.0001983642578125</v>
      </c>
    </row>
    <row r="76" spans="1:3" ht="12.75">
      <c r="A76" s="7">
        <v>16648729.546981059</v>
      </c>
      <c r="B76" s="7">
        <v>0.189605712890625</v>
      </c>
      <c r="C76" s="7">
        <v>0.000244140625</v>
      </c>
    </row>
    <row r="77" spans="1:3" ht="12.75">
      <c r="A77" s="7">
        <v>17293633.402042657</v>
      </c>
      <c r="B77" s="7">
        <v>0.1897430419921875</v>
      </c>
      <c r="C77" s="7">
        <v>-0.0002288818359375</v>
      </c>
    </row>
    <row r="78" spans="1:3" ht="12.75">
      <c r="A78" s="7">
        <v>17963518.201211713</v>
      </c>
      <c r="B78" s="7">
        <v>0.189788818359375</v>
      </c>
      <c r="C78" s="7">
        <v>-0.0001220703125</v>
      </c>
    </row>
    <row r="79" spans="1:3" ht="12.75">
      <c r="A79" s="7">
        <v>18659351.60433954</v>
      </c>
      <c r="B79" s="7">
        <v>0.1897430419921875</v>
      </c>
      <c r="C79" s="7">
        <v>-1.52587890625E-05</v>
      </c>
    </row>
    <row r="80" spans="1:3" ht="12.75">
      <c r="A80" s="7">
        <v>19382138.75447199</v>
      </c>
      <c r="B80" s="7">
        <v>0.1895751953125</v>
      </c>
      <c r="C80" s="7">
        <v>1.52587890625E-05</v>
      </c>
    </row>
    <row r="81" spans="1:3" ht="12.75">
      <c r="A81" s="7">
        <v>20132923.72979549</v>
      </c>
      <c r="B81" s="7">
        <v>0.1898040771484375</v>
      </c>
      <c r="C81" s="7">
        <v>0.0001220703125</v>
      </c>
    </row>
    <row r="82" spans="1:3" ht="12.75">
      <c r="A82" s="7">
        <v>20912791.051825512</v>
      </c>
      <c r="B82" s="7">
        <v>0.189605712890625</v>
      </c>
      <c r="C82" s="7">
        <v>0.0001983642578125</v>
      </c>
    </row>
    <row r="83" spans="1:3" ht="12.75">
      <c r="A83" s="7">
        <v>21722867.25201615</v>
      </c>
      <c r="B83" s="7">
        <v>0.189483642578125</v>
      </c>
      <c r="C83" s="7">
        <v>-7.62939453125E-05</v>
      </c>
    </row>
    <row r="84" spans="1:3" ht="12.75">
      <c r="A84" s="7">
        <v>22564322.499053717</v>
      </c>
      <c r="B84" s="7">
        <v>0.1895904541015625</v>
      </c>
      <c r="C84" s="7">
        <v>9.1552734375E-05</v>
      </c>
    </row>
    <row r="85" spans="1:3" ht="12.75">
      <c r="A85" s="7">
        <v>23438372.289185096</v>
      </c>
      <c r="B85" s="7">
        <v>0.1896209716796875</v>
      </c>
      <c r="C85" s="7">
        <v>0.0001068115234375</v>
      </c>
    </row>
    <row r="86" spans="1:3" ht="12.75">
      <c r="A86" s="7">
        <v>24346279.202022497</v>
      </c>
      <c r="B86" s="7">
        <v>0.1897430419921875</v>
      </c>
      <c r="C86" s="7">
        <v>4.57763671875E-05</v>
      </c>
    </row>
    <row r="87" spans="1:3" ht="12.75">
      <c r="A87" s="7">
        <v>25289354.72436092</v>
      </c>
      <c r="B87" s="7">
        <v>0.1898651123046875</v>
      </c>
      <c r="C87" s="7">
        <v>-6.103515625E-05</v>
      </c>
    </row>
    <row r="88" spans="1:3" ht="12.75">
      <c r="A88" s="7">
        <v>26268961.144642882</v>
      </c>
      <c r="B88" s="7">
        <v>0.1898956298828125</v>
      </c>
      <c r="C88" s="7">
        <v>6.103515625E-05</v>
      </c>
    </row>
    <row r="89" spans="1:3" ht="12.75">
      <c r="A89" s="7">
        <v>27286513.520806953</v>
      </c>
      <c r="B89" s="7">
        <v>0.189605712890625</v>
      </c>
      <c r="C89" s="7">
        <v>-0.0001220703125</v>
      </c>
    </row>
    <row r="90" spans="1:3" ht="12.75">
      <c r="A90" s="7">
        <v>28343481.724362746</v>
      </c>
      <c r="B90" s="7">
        <v>0.189697265625</v>
      </c>
      <c r="C90" s="7">
        <v>0.000213623046875</v>
      </c>
    </row>
    <row r="91" spans="1:3" ht="12.75">
      <c r="A91" s="7">
        <v>29441392.563645016</v>
      </c>
      <c r="B91" s="7">
        <v>0.189666748046875</v>
      </c>
      <c r="C91" s="7">
        <v>7.62939453125E-05</v>
      </c>
    </row>
    <row r="92" spans="1:3" ht="12.75">
      <c r="A92" s="7">
        <v>30581831.989313953</v>
      </c>
      <c r="B92" s="7">
        <v>0.189422607421875</v>
      </c>
      <c r="C92" s="7">
        <v>6.103515625E-05</v>
      </c>
    </row>
    <row r="93" spans="1:3" ht="12.75">
      <c r="A93" s="7">
        <v>31766447.38528757</v>
      </c>
      <c r="B93" s="7">
        <v>0.18951416015625</v>
      </c>
      <c r="C93" s="7">
        <v>-7.62939453125E-05</v>
      </c>
    </row>
    <row r="94" spans="1:3" ht="12.75">
      <c r="A94" s="7">
        <v>32996949.948415473</v>
      </c>
      <c r="B94" s="7">
        <v>0.18967437744140625</v>
      </c>
      <c r="C94" s="7">
        <v>-7.62939453125E-05</v>
      </c>
    </row>
    <row r="95" spans="1:3" ht="12.75">
      <c r="A95" s="7">
        <v>34275117.16033144</v>
      </c>
      <c r="B95" s="7">
        <v>0.1894378662109375</v>
      </c>
      <c r="C95" s="7">
        <v>1.52587890625E-05</v>
      </c>
    </row>
    <row r="96" spans="1:3" ht="12.75">
      <c r="A96" s="7">
        <v>35602795.35505555</v>
      </c>
      <c r="B96" s="7">
        <v>0.1895904541015625</v>
      </c>
      <c r="C96" s="7">
        <v>-0.00022125244140625</v>
      </c>
    </row>
    <row r="97" spans="1:3" ht="12.75">
      <c r="A97" s="7">
        <v>36981902.38605467</v>
      </c>
      <c r="B97" s="7">
        <v>0.18988800048828125</v>
      </c>
      <c r="C97" s="7">
        <v>-4.57763671875E-05</v>
      </c>
    </row>
    <row r="98" spans="1:3" ht="12.75">
      <c r="A98" s="7">
        <v>38414430.39661408</v>
      </c>
      <c r="B98" s="7">
        <v>0.18985748291015625</v>
      </c>
      <c r="C98" s="7">
        <v>-7.62939453125E-06</v>
      </c>
    </row>
    <row r="99" spans="1:3" ht="12.75">
      <c r="A99" s="7">
        <v>39902448.69752186</v>
      </c>
      <c r="B99" s="7">
        <v>0.18946075439453125</v>
      </c>
      <c r="C99" s="7">
        <v>-0.000244140625</v>
      </c>
    </row>
    <row r="100" spans="1:3" ht="12.75">
      <c r="A100" s="7">
        <v>41448106.75622314</v>
      </c>
      <c r="B100" s="7">
        <v>0.18953704833984375</v>
      </c>
      <c r="C100" s="7">
        <v>-0.000274658203125</v>
      </c>
    </row>
    <row r="101" spans="1:3" ht="12.75">
      <c r="A101" s="7">
        <v>43053637.30176198</v>
      </c>
      <c r="B101" s="7">
        <v>0.1898040771484375</v>
      </c>
      <c r="C101" s="7">
        <v>-0.0003814697265625</v>
      </c>
    </row>
    <row r="102" spans="1:3" ht="12.75">
      <c r="A102" s="7">
        <v>44721359.54999592</v>
      </c>
      <c r="B102" s="7">
        <v>0.1895751953125</v>
      </c>
      <c r="C102" s="7">
        <v>-0.0001373291015625</v>
      </c>
    </row>
    <row r="103" spans="1:3" ht="12.75">
      <c r="A103" s="7">
        <v>46453682.55374236</v>
      </c>
      <c r="B103" s="7">
        <v>0.18939208984375</v>
      </c>
      <c r="C103" s="7">
        <v>-0.000274658203125</v>
      </c>
    </row>
    <row r="104" spans="1:3" ht="12.75">
      <c r="A104" s="7">
        <v>48253108.682695754</v>
      </c>
      <c r="B104" s="7">
        <v>0.1897125244140625</v>
      </c>
      <c r="C104" s="7">
        <v>3.0517578125E-05</v>
      </c>
    </row>
    <row r="105" spans="1:3" ht="12.75">
      <c r="A105" s="7">
        <v>50122237.23814277</v>
      </c>
      <c r="B105" s="7">
        <v>0.189361572265625</v>
      </c>
      <c r="C105" s="7">
        <v>-0.0003509521484375</v>
      </c>
    </row>
    <row r="106" spans="1:3" ht="12.75">
      <c r="A106" s="7">
        <v>52063768.20769665</v>
      </c>
      <c r="B106" s="7">
        <v>0.189300537109375</v>
      </c>
      <c r="C106" s="7">
        <v>-0.00018310546875</v>
      </c>
    </row>
    <row r="107" spans="1:3" ht="12.75">
      <c r="A107" s="7">
        <v>54080506.16547466</v>
      </c>
      <c r="B107" s="7">
        <v>0.1895294189453125</v>
      </c>
      <c r="C107" s="7">
        <v>-0.0002288818359375</v>
      </c>
    </row>
    <row r="108" spans="1:3" ht="12.75">
      <c r="A108" s="7">
        <v>56175364.32335263</v>
      </c>
      <c r="B108" s="7">
        <v>0.18947601318359375</v>
      </c>
      <c r="C108" s="7">
        <v>4.57763671875E-05</v>
      </c>
    </row>
    <row r="109" spans="1:3" ht="12.75">
      <c r="A109" s="7">
        <v>58351368.73914837</v>
      </c>
      <c r="B109" s="7">
        <v>0.18956756591796875</v>
      </c>
      <c r="C109" s="7">
        <v>-0.00029754638671875</v>
      </c>
    </row>
    <row r="110" spans="1:3" ht="12.75">
      <c r="A110" s="7">
        <v>60611662.68781314</v>
      </c>
      <c r="B110" s="7">
        <v>0.1897125244140625</v>
      </c>
      <c r="C110" s="7">
        <v>-0.00022125244140625</v>
      </c>
    </row>
    <row r="111" spans="1:3" ht="12.75">
      <c r="A111" s="7">
        <v>62959511.201945074</v>
      </c>
      <c r="B111" s="7">
        <v>0.189666748046875</v>
      </c>
      <c r="C111" s="7">
        <v>-0.000457763671875</v>
      </c>
    </row>
    <row r="112" spans="1:3" ht="12.75">
      <c r="A112" s="7">
        <v>65398305.78818369</v>
      </c>
      <c r="B112" s="7">
        <v>0.1893768310546875</v>
      </c>
      <c r="C112" s="7">
        <v>-8.392333984375E-05</v>
      </c>
    </row>
    <row r="113" spans="1:3" ht="12.75">
      <c r="A113" s="7">
        <v>67931569.3262982</v>
      </c>
      <c r="B113" s="7">
        <v>0.18951416015625</v>
      </c>
      <c r="C113" s="7">
        <v>-0.000396728515625</v>
      </c>
    </row>
    <row r="114" spans="1:3" ht="12.75">
      <c r="A114" s="7">
        <v>70562961.15804659</v>
      </c>
      <c r="B114" s="7">
        <v>0.1894378662109375</v>
      </c>
      <c r="C114" s="7">
        <v>-0.000274658203125</v>
      </c>
    </row>
    <row r="115" spans="1:3" ht="12.75">
      <c r="A115" s="7">
        <v>73296282.37315623</v>
      </c>
      <c r="B115" s="7">
        <v>0.189697265625</v>
      </c>
      <c r="C115" s="7">
        <v>-0.0004425048828125</v>
      </c>
    </row>
    <row r="116" spans="1:3" ht="12.75">
      <c r="A116" s="7">
        <v>76135481.30006194</v>
      </c>
      <c r="B116" s="7">
        <v>0.1895599365234375</v>
      </c>
      <c r="C116" s="7">
        <v>-0.000457763671875</v>
      </c>
    </row>
    <row r="117" spans="1:3" ht="12.75">
      <c r="A117" s="7">
        <v>79084659.20933272</v>
      </c>
      <c r="B117" s="7">
        <v>0.189605712890625</v>
      </c>
      <c r="C117" s="7">
        <v>-0.0003814697265625</v>
      </c>
    </row>
    <row r="118" spans="1:3" ht="12.75">
      <c r="A118" s="7">
        <v>82148076.23802604</v>
      </c>
      <c r="B118" s="7">
        <v>0.1895599365234375</v>
      </c>
      <c r="C118" s="7">
        <v>-0.000579833984375</v>
      </c>
    </row>
    <row r="119" spans="1:3" ht="12.75">
      <c r="A119" s="7">
        <v>85330157.54352742</v>
      </c>
      <c r="B119" s="7">
        <v>0.1893463134765625</v>
      </c>
      <c r="C119" s="7">
        <v>-0.0002288818359375</v>
      </c>
    </row>
    <row r="120" spans="1:3" ht="12.75">
      <c r="A120" s="7">
        <v>88635499.69576468</v>
      </c>
      <c r="B120" s="7">
        <v>0.189422607421875</v>
      </c>
      <c r="C120" s="7">
        <v>-0.0006256103515625</v>
      </c>
    </row>
    <row r="121" spans="1:3" ht="12.75">
      <c r="A121" s="7">
        <v>92068877.31703037</v>
      </c>
      <c r="B121" s="7">
        <v>0.1889801025390625</v>
      </c>
      <c r="C121" s="7">
        <v>-0.00067138671875</v>
      </c>
    </row>
    <row r="122" spans="1:3" ht="12.75">
      <c r="A122" s="7">
        <v>95635249.97900403</v>
      </c>
      <c r="B122" s="7">
        <v>0.1892242431640625</v>
      </c>
      <c r="C122" s="7">
        <v>-0.0007171630859375</v>
      </c>
    </row>
    <row r="123" spans="1:3" ht="12.75">
      <c r="A123" s="7">
        <v>99339769.36693673</v>
      </c>
      <c r="B123" s="7">
        <v>0.18921661376953125</v>
      </c>
      <c r="C123" s="7">
        <v>-0.0008087158203125</v>
      </c>
    </row>
    <row r="124" spans="1:3" ht="12.75">
      <c r="A124" s="7">
        <v>103187786.72134708</v>
      </c>
      <c r="B124" s="7">
        <v>0.18927001953125</v>
      </c>
      <c r="C124" s="7">
        <v>-0.000732421875</v>
      </c>
    </row>
    <row r="125" spans="1:3" ht="12.75">
      <c r="A125" s="7">
        <v>107184860.56797808</v>
      </c>
      <c r="B125" s="7">
        <v>0.18918609619140625</v>
      </c>
      <c r="C125" s="7">
        <v>-0.00064849853515625</v>
      </c>
    </row>
    <row r="126" spans="1:3" ht="12.75">
      <c r="A126" s="7">
        <v>111336764.74718095</v>
      </c>
      <c r="B126" s="7">
        <v>0.188995361328125</v>
      </c>
      <c r="C126" s="7">
        <v>-0.000885009765625</v>
      </c>
    </row>
    <row r="127" spans="1:3" ht="12.75">
      <c r="A127" s="7">
        <v>115649496.7543246</v>
      </c>
      <c r="B127" s="7">
        <v>0.188934326171875</v>
      </c>
      <c r="C127" s="7">
        <v>-0.00079345703125</v>
      </c>
    </row>
    <row r="128" spans="1:3" ht="12.75">
      <c r="A128" s="7">
        <v>120129286.40327844</v>
      </c>
      <c r="B128" s="7">
        <v>0.18903350830078125</v>
      </c>
      <c r="C128" s="7">
        <v>-0.00103759765625</v>
      </c>
    </row>
    <row r="129" spans="1:3" ht="12.75">
      <c r="A129" s="7">
        <v>124782604.82548329</v>
      </c>
      <c r="B129" s="7">
        <v>0.189056396484375</v>
      </c>
      <c r="C129" s="7">
        <v>-0.0011138916015625</v>
      </c>
    </row>
    <row r="130" spans="1:3" ht="12.75">
      <c r="A130" s="7">
        <v>129616173.81760944</v>
      </c>
      <c r="B130" s="7">
        <v>0.188812255859375</v>
      </c>
      <c r="C130" s="7">
        <v>-0.00106048583984375</v>
      </c>
    </row>
    <row r="131" spans="1:3" ht="12.75">
      <c r="A131" s="7">
        <v>134636975.55130497</v>
      </c>
      <c r="B131" s="7">
        <v>0.1888580322265625</v>
      </c>
      <c r="C131" s="7">
        <v>-0.001220703125</v>
      </c>
    </row>
    <row r="132" spans="1:3" ht="12.75">
      <c r="A132" s="7">
        <v>139852262.65906</v>
      </c>
      <c r="B132" s="7">
        <v>0.1885223388671875</v>
      </c>
      <c r="C132" s="7">
        <v>-0.0013580322265625</v>
      </c>
    </row>
    <row r="133" spans="1:3" ht="12.75">
      <c r="A133" s="7">
        <v>145269568.71075627</v>
      </c>
      <c r="B133" s="7">
        <v>0.188720703125</v>
      </c>
      <c r="C133" s="7">
        <v>-0.001495361328125</v>
      </c>
    </row>
    <row r="134" spans="1:3" ht="12.75">
      <c r="A134" s="7">
        <v>150896719.0960354</v>
      </c>
      <c r="B134" s="7">
        <v>0.1883544921875</v>
      </c>
      <c r="C134" s="7">
        <v>-0.0013427734375</v>
      </c>
    </row>
    <row r="135" spans="1:3" ht="12.75">
      <c r="A135" s="7">
        <v>156741842.32820576</v>
      </c>
      <c r="B135" s="7">
        <v>0.188262939453125</v>
      </c>
      <c r="C135" s="7">
        <v>-0.0018157958984375</v>
      </c>
    </row>
    <row r="136" spans="1:3" ht="12.75">
      <c r="A136" s="7">
        <v>162813381.78601664</v>
      </c>
      <c r="B136" s="7">
        <v>0.1882171630859375</v>
      </c>
      <c r="C136" s="7">
        <v>-0.001556396484375</v>
      </c>
    </row>
    <row r="137" spans="1:3" ht="12.75">
      <c r="A137" s="7">
        <v>169120107.91026062</v>
      </c>
      <c r="B137" s="7">
        <v>0.187957763671875</v>
      </c>
      <c r="C137" s="7">
        <v>-0.00199127197265625</v>
      </c>
    </row>
    <row r="138" spans="1:3" ht="12.75">
      <c r="A138" s="7">
        <v>175671130.87282282</v>
      </c>
      <c r="B138" s="7">
        <v>0.18804931640625</v>
      </c>
      <c r="C138" s="7">
        <v>-0.00211334228515625</v>
      </c>
    </row>
    <row r="139" spans="1:3" ht="12.75">
      <c r="A139" s="7">
        <v>182475913.73647726</v>
      </c>
      <c r="B139" s="7">
        <v>0.188079833984375</v>
      </c>
      <c r="C139" s="7">
        <v>-0.0021209716796875</v>
      </c>
    </row>
    <row r="140" spans="1:3" ht="12.75">
      <c r="A140" s="7">
        <v>189544286.1244401</v>
      </c>
      <c r="B140" s="7">
        <v>0.18804168701171875</v>
      </c>
      <c r="C140" s="7">
        <v>-0.00252532958984375</v>
      </c>
    </row>
    <row r="141" spans="1:3" ht="12.75">
      <c r="A141" s="7">
        <v>196886458.41942555</v>
      </c>
      <c r="B141" s="7">
        <v>0.18793487548828125</v>
      </c>
      <c r="C141" s="7">
        <v>-0.00257110595703125</v>
      </c>
    </row>
    <row r="142" spans="1:3" ht="12.75">
      <c r="A142" s="7">
        <v>204513036.51271537</v>
      </c>
      <c r="B142" s="7">
        <v>0.1876983642578125</v>
      </c>
      <c r="C142" s="7">
        <v>-0.0027923583984375</v>
      </c>
    </row>
    <row r="143" spans="1:3" ht="12.75">
      <c r="A143" s="7">
        <v>212435037.124547</v>
      </c>
      <c r="B143" s="7">
        <v>0.18798828125</v>
      </c>
      <c r="C143" s="7">
        <v>-0.0028839111328125</v>
      </c>
    </row>
    <row r="144" spans="1:3" ht="12.75">
      <c r="A144" s="7">
        <v>220663903.7179512</v>
      </c>
      <c r="B144" s="7">
        <v>0.1875152587890625</v>
      </c>
      <c r="C144" s="7">
        <v>-0.0030059814453125</v>
      </c>
    </row>
    <row r="145" spans="1:3" ht="12.75">
      <c r="A145" s="7">
        <v>229211523.0290267</v>
      </c>
      <c r="B145" s="7">
        <v>0.1875</v>
      </c>
      <c r="C145" s="7">
        <v>-0.0032196044921875</v>
      </c>
    </row>
    <row r="146" spans="1:3" ht="12.75">
      <c r="A146" s="7">
        <v>238090242.23753014</v>
      </c>
      <c r="B146" s="7">
        <v>0.1873626708984375</v>
      </c>
      <c r="C146" s="7">
        <v>-0.0034942626953125</v>
      </c>
    </row>
    <row r="147" spans="1:3" ht="12.75">
      <c r="A147" s="7">
        <v>247312886.802585</v>
      </c>
      <c r="B147" s="7">
        <v>0.1874542236328125</v>
      </c>
      <c r="C147" s="7">
        <v>-0.003509521484375</v>
      </c>
    </row>
    <row r="148" spans="1:3" ht="12.75">
      <c r="A148" s="7">
        <v>256892778.98927265</v>
      </c>
      <c r="B148" s="7">
        <v>0.187469482421875</v>
      </c>
      <c r="C148" s="7">
        <v>-0.004058837890625</v>
      </c>
    </row>
    <row r="149" spans="1:3" ht="12.75">
      <c r="A149" s="7">
        <v>266843757.1128683</v>
      </c>
      <c r="B149" s="7">
        <v>0.1872406005859375</v>
      </c>
      <c r="C149" s="7">
        <v>-0.0041046142578125</v>
      </c>
    </row>
    <row r="150" spans="1:3" ht="12.75">
      <c r="A150" s="7">
        <v>277180195.5285199</v>
      </c>
      <c r="B150" s="7">
        <v>0.18731689453125</v>
      </c>
      <c r="C150" s="7">
        <v>-0.004241943359375</v>
      </c>
    </row>
    <row r="151" spans="1:3" ht="12.75">
      <c r="A151" s="7">
        <v>287917025.39524597</v>
      </c>
      <c r="B151" s="7">
        <v>0.187255859375</v>
      </c>
      <c r="C151" s="7">
        <v>-0.0043182373046875</v>
      </c>
    </row>
    <row r="152" spans="1:3" ht="12.75">
      <c r="A152" s="7">
        <v>299069756.2442453</v>
      </c>
      <c r="B152" s="7">
        <v>0.1874542236328125</v>
      </c>
      <c r="C152" s="7">
        <v>-0.00450897216796875</v>
      </c>
    </row>
    <row r="153" spans="1:3" ht="12.75">
      <c r="A153" s="7">
        <v>310654498.3826759</v>
      </c>
      <c r="B153" s="7">
        <v>0.18686676025390625</v>
      </c>
      <c r="C153" s="7">
        <v>-0.0045623779296875</v>
      </c>
    </row>
    <row r="154" spans="1:3" ht="12.75">
      <c r="A154" s="7">
        <v>322687986.16526425</v>
      </c>
      <c r="B154" s="7">
        <v>0.18688201904296875</v>
      </c>
      <c r="C154" s="7">
        <v>-0.00472259521484375</v>
      </c>
    </row>
    <row r="155" spans="1:3" ht="12.75">
      <c r="A155" s="7">
        <v>335187602.16736203</v>
      </c>
      <c r="B155" s="7">
        <v>0.1866302490234375</v>
      </c>
      <c r="C155" s="7">
        <v>-0.0050201416015625</v>
      </c>
    </row>
    <row r="156" spans="1:3" ht="12.75">
      <c r="A156" s="7">
        <v>348171402.29436827</v>
      </c>
      <c r="B156" s="7">
        <v>0.18646240234375</v>
      </c>
      <c r="C156" s="7">
        <v>-0.0048065185546875</v>
      </c>
    </row>
    <row r="157" spans="1:3" ht="12.75">
      <c r="A157" s="7">
        <v>361658141.86378825</v>
      </c>
      <c r="B157" s="7">
        <v>0.1857757568359375</v>
      </c>
      <c r="C157" s="7">
        <v>-0.00494384765625</v>
      </c>
    </row>
    <row r="158" spans="1:3" ht="12.75">
      <c r="A158" s="7">
        <v>375667302.69760484</v>
      </c>
      <c r="B158" s="7">
        <v>0.18524169921875</v>
      </c>
      <c r="C158" s="7">
        <v>-0.00513458251953125</v>
      </c>
    </row>
    <row r="159" spans="1:3" ht="12.75">
      <c r="A159" s="7">
        <v>390219121.26409775</v>
      </c>
      <c r="B159" s="7">
        <v>0.18517303466796875</v>
      </c>
      <c r="C159" s="7">
        <v>-0.0049591064453125</v>
      </c>
    </row>
    <row r="160" spans="1:3" ht="12.75">
      <c r="A160" s="7">
        <v>405334617.90976214</v>
      </c>
      <c r="B160" s="7">
        <v>0.1844024658203125</v>
      </c>
      <c r="C160" s="7">
        <v>-0.0058441162109375</v>
      </c>
    </row>
    <row r="161" spans="1:3" ht="12.75">
      <c r="A161" s="7">
        <v>421035627.22355247</v>
      </c>
      <c r="B161" s="7">
        <v>0.183746337890625</v>
      </c>
      <c r="C161" s="7">
        <v>-0.005523681640625</v>
      </c>
    </row>
    <row r="162" spans="1:3" ht="12.75">
      <c r="A162" s="7">
        <v>437344829.57731307</v>
      </c>
      <c r="B162" s="7">
        <v>0.18315887451171875</v>
      </c>
      <c r="C162" s="7">
        <v>-0.00583648681640625</v>
      </c>
    </row>
    <row r="163" spans="1:3" ht="12.75">
      <c r="A163" s="7">
        <v>454285783.8879566</v>
      </c>
      <c r="B163" s="7">
        <v>0.18270111083984375</v>
      </c>
      <c r="C163" s="7">
        <v>-0.00620269775390625</v>
      </c>
    </row>
    <row r="164" spans="1:3" ht="12.75">
      <c r="A164" s="7">
        <v>471882961.64871544</v>
      </c>
      <c r="B164" s="7">
        <v>0.1821136474609375</v>
      </c>
      <c r="C164" s="7">
        <v>-0.0063323974609375</v>
      </c>
    </row>
    <row r="165" spans="1:3" ht="12.75">
      <c r="A165" s="7">
        <v>490161782.27862495</v>
      </c>
      <c r="B165" s="7">
        <v>0.181610107421875</v>
      </c>
      <c r="C165" s="7">
        <v>-0.006805419921875</v>
      </c>
    </row>
    <row r="166" spans="1:3" ht="12.75">
      <c r="A166" s="7">
        <v>509148649.8413015</v>
      </c>
      <c r="B166" s="7">
        <v>0.18106842041015625</v>
      </c>
      <c r="C166" s="7">
        <v>-0.00704193115234375</v>
      </c>
    </row>
    <row r="167" spans="1:3" ht="12.75">
      <c r="A167" s="7">
        <v>528870991.1860562</v>
      </c>
      <c r="B167" s="7">
        <v>0.18076324462890625</v>
      </c>
      <c r="C167" s="7">
        <v>-0.00727081298828125</v>
      </c>
    </row>
    <row r="168" spans="1:3" ht="12.75">
      <c r="A168" s="7">
        <v>549357295.5664396</v>
      </c>
      <c r="B168" s="7">
        <v>0.1800994873046875</v>
      </c>
      <c r="C168" s="7">
        <v>-0.0073089599609375</v>
      </c>
    </row>
    <row r="169" spans="1:3" ht="12.75">
      <c r="A169" s="7">
        <v>570637155.7934474</v>
      </c>
      <c r="B169" s="7">
        <v>0.1788787841796875</v>
      </c>
      <c r="C169" s="7">
        <v>-0.0074462890625</v>
      </c>
    </row>
    <row r="170" spans="1:3" ht="12.75">
      <c r="A170" s="7">
        <v>592741310.982833</v>
      </c>
      <c r="B170" s="7">
        <v>0.17864227294921875</v>
      </c>
      <c r="C170" s="7">
        <v>-0.00743865966796875</v>
      </c>
    </row>
    <row r="171" spans="1:3" ht="12.75">
      <c r="A171" s="7">
        <v>615701690.9582775</v>
      </c>
      <c r="B171" s="7">
        <v>0.17718505859375</v>
      </c>
      <c r="C171" s="7">
        <v>-0.007537841796875</v>
      </c>
    </row>
    <row r="172" spans="1:3" ht="12.75">
      <c r="A172" s="7">
        <v>639551462.3745558</v>
      </c>
      <c r="B172" s="7">
        <v>0.17574310302734375</v>
      </c>
      <c r="C172" s="7">
        <v>-0.00738525390625</v>
      </c>
    </row>
    <row r="173" spans="1:3" ht="12.75">
      <c r="A173" s="7">
        <v>664325076.6273277</v>
      </c>
      <c r="B173" s="7">
        <v>0.1745452880859375</v>
      </c>
      <c r="C173" s="7">
        <v>-0.007476806640625</v>
      </c>
    </row>
    <row r="174" spans="1:3" ht="12.75">
      <c r="A174" s="7">
        <v>690058319.6187571</v>
      </c>
      <c r="B174" s="7">
        <v>0.1732177734375</v>
      </c>
      <c r="C174" s="7">
        <v>-0.0079193115234375</v>
      </c>
    </row>
    <row r="175" spans="1:3" ht="12.75">
      <c r="A175" s="7">
        <v>716788363.4508501</v>
      </c>
      <c r="B175" s="7">
        <v>0.1718292236328125</v>
      </c>
      <c r="C175" s="7">
        <v>-0.0079803466796875</v>
      </c>
    </row>
    <row r="176" spans="1:3" ht="12.75">
      <c r="A176" s="7">
        <v>744553820.1211803</v>
      </c>
      <c r="B176" s="7">
        <v>0.170684814453125</v>
      </c>
      <c r="C176" s="7">
        <v>-0.007720947265625</v>
      </c>
    </row>
    <row r="177" spans="1:3" ht="12.75">
      <c r="A177" s="7">
        <v>773394797.2985685</v>
      </c>
      <c r="B177" s="7">
        <v>0.16938018798828125</v>
      </c>
      <c r="C177" s="7">
        <v>-0.0080413818359375</v>
      </c>
    </row>
    <row r="178" spans="1:3" ht="12.75">
      <c r="A178" s="7">
        <v>803352956.2592846</v>
      </c>
      <c r="B178" s="7">
        <v>0.1676177978515625</v>
      </c>
      <c r="C178" s="7">
        <v>-0.0079345703125</v>
      </c>
    </row>
    <row r="179" spans="1:3" ht="12.75">
      <c r="A179" s="7">
        <v>834471572.0674614</v>
      </c>
      <c r="B179" s="7">
        <v>0.16573333740234375</v>
      </c>
      <c r="C179" s="7">
        <v>-0.00757598876953125</v>
      </c>
    </row>
    <row r="180" spans="1:3" ht="12.75">
      <c r="A180" s="7">
        <v>866795596.0866517</v>
      </c>
      <c r="B180" s="7">
        <v>0.163909912109375</v>
      </c>
      <c r="C180" s="7">
        <v>-0.0073394775390625</v>
      </c>
    </row>
    <row r="181" spans="1:3" ht="12.75">
      <c r="A181" s="7">
        <v>900371720.9128287</v>
      </c>
      <c r="B181" s="7">
        <v>0.1618194580078125</v>
      </c>
      <c r="C181" s="7">
        <v>-0.0074920654296875</v>
      </c>
    </row>
    <row r="182" spans="1:3" ht="12.75">
      <c r="A182" s="7">
        <v>935248447.8226259</v>
      </c>
      <c r="B182" s="7">
        <v>0.159576416015625</v>
      </c>
      <c r="C182" s="7">
        <v>-0.007232666015625</v>
      </c>
    </row>
    <row r="183" spans="1:3" ht="12.75">
      <c r="A183" s="7">
        <v>971476156.8342458</v>
      </c>
      <c r="B183" s="7">
        <v>0.1573638916015625</v>
      </c>
      <c r="C183" s="7">
        <v>-0.006866455078125</v>
      </c>
    </row>
    <row r="184" spans="1:3" ht="12.75">
      <c r="A184" s="7">
        <v>1009107179.4822434</v>
      </c>
      <c r="B184" s="7">
        <v>0.15502166748046875</v>
      </c>
      <c r="C184" s="7">
        <v>-0.006500244140625</v>
      </c>
    </row>
    <row r="185" spans="1:3" ht="12.75">
      <c r="A185" s="7">
        <v>1048195874.4113073</v>
      </c>
      <c r="B185" s="7">
        <v>0.1521759033203125</v>
      </c>
      <c r="C185" s="7">
        <v>-0.0055694580078125</v>
      </c>
    </row>
    <row r="186" spans="1:3" ht="12.75">
      <c r="A186" s="7">
        <v>1088798705.8982356</v>
      </c>
      <c r="B186" s="7">
        <v>0.148773193359375</v>
      </c>
      <c r="C186" s="7">
        <v>-0.0048980712890625</v>
      </c>
    </row>
    <row r="187" spans="1:3" ht="12.75">
      <c r="A187" s="7">
        <v>1130974325.4155324</v>
      </c>
      <c r="B187" s="7">
        <v>0.145172119140625</v>
      </c>
      <c r="C187" s="7">
        <v>-0.00418853759765625</v>
      </c>
    </row>
    <row r="188" spans="1:3" ht="12.75">
      <c r="A188" s="7">
        <v>1174783656.3544462</v>
      </c>
      <c r="B188" s="7">
        <v>0.1420440673828125</v>
      </c>
      <c r="C188" s="7">
        <v>-0.0034637451171875</v>
      </c>
    </row>
    <row r="189" spans="1:3" ht="12.75">
      <c r="A189" s="7">
        <v>1220289982.0298321</v>
      </c>
      <c r="B189" s="7">
        <v>0.138427734375</v>
      </c>
      <c r="C189" s="7">
        <v>-0.0025634765625</v>
      </c>
    </row>
    <row r="190" spans="1:3" ht="12.75">
      <c r="A190" s="7">
        <v>1267559037.093964</v>
      </c>
      <c r="B190" s="7">
        <v>0.13488006591796875</v>
      </c>
      <c r="C190" s="7">
        <v>-0.00106048583984375</v>
      </c>
    </row>
    <row r="191" spans="1:3" ht="12.75">
      <c r="A191" s="7">
        <v>1316659102.4913442</v>
      </c>
      <c r="B191" s="7">
        <v>0.13031768798828125</v>
      </c>
      <c r="C191" s="7">
        <v>0.00064849853515625</v>
      </c>
    </row>
    <row r="192" spans="1:3" ht="12.75">
      <c r="A192" s="7">
        <v>1367661104.0916755</v>
      </c>
      <c r="B192" s="7">
        <v>0.125</v>
      </c>
      <c r="C192" s="7">
        <v>0.001800537109375</v>
      </c>
    </row>
    <row r="193" spans="1:3" ht="12.75">
      <c r="A193" s="7">
        <v>1420638715.1434727</v>
      </c>
      <c r="B193" s="7">
        <v>0.1201019287109375</v>
      </c>
      <c r="C193" s="7">
        <v>0.0030059814453125</v>
      </c>
    </row>
    <row r="194" spans="1:3" ht="12.75">
      <c r="A194" s="7">
        <v>1475668462.696307</v>
      </c>
      <c r="B194" s="7">
        <v>0.11647796630859375</v>
      </c>
      <c r="C194" s="7">
        <v>0.00445556640625</v>
      </c>
    </row>
    <row r="195" spans="1:3" ht="12.75">
      <c r="A195" s="7">
        <v>1532829838.1454167</v>
      </c>
      <c r="B195" s="7">
        <v>0.1121673583984375</v>
      </c>
      <c r="C195" s="7">
        <v>0.00699615478515625</v>
      </c>
    </row>
    <row r="196" spans="1:3" ht="12.75">
      <c r="A196" s="7">
        <v>1592205412.058363</v>
      </c>
      <c r="B196" s="7">
        <v>0.106781005859375</v>
      </c>
      <c r="C196" s="7">
        <v>0.00998687744140625</v>
      </c>
    </row>
    <row r="197" spans="1:3" ht="12.75">
      <c r="A197" s="7">
        <v>1653880953.4496024</v>
      </c>
      <c r="B197" s="7">
        <v>0.10074615478515625</v>
      </c>
      <c r="C197" s="7">
        <v>0.013889312744140625</v>
      </c>
    </row>
    <row r="198" spans="1:3" ht="12.75">
      <c r="A198" s="7">
        <v>1717945553.6752698</v>
      </c>
      <c r="B198" s="7">
        <v>0.09565353393554688</v>
      </c>
      <c r="C198" s="7">
        <v>0.0177001953125</v>
      </c>
    </row>
    <row r="199" spans="1:3" ht="12.75">
      <c r="A199" s="7">
        <v>1784491755.1271405</v>
      </c>
      <c r="B199" s="7">
        <v>0.08871078491210938</v>
      </c>
      <c r="C199" s="7">
        <v>0.022739410400390625</v>
      </c>
    </row>
    <row r="200" spans="1:3" ht="12.75">
      <c r="A200" s="7">
        <v>1853615684.9116695</v>
      </c>
      <c r="B200" s="7">
        <v>0.0814971923828125</v>
      </c>
      <c r="C200" s="7">
        <v>0.026248931884765625</v>
      </c>
    </row>
    <row r="201" spans="1:3" ht="12.75">
      <c r="A201" s="7">
        <v>1925417193.7072127</v>
      </c>
      <c r="B201" s="7">
        <v>0.07552337646484375</v>
      </c>
      <c r="C201" s="7">
        <v>0.029850006103515625</v>
      </c>
    </row>
    <row r="202" spans="1:3" ht="12.75">
      <c r="A202" s="7">
        <v>2000000000.0000105</v>
      </c>
      <c r="B202" s="7">
        <v>0.06955718994140625</v>
      </c>
      <c r="C202" s="7">
        <v>0.03656005859375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workbookViewId="0" topLeftCell="A1">
      <selection activeCell="D1" sqref="D1"/>
    </sheetView>
  </sheetViews>
  <sheetFormatPr defaultColWidth="9.140625" defaultRowHeight="12.75"/>
  <cols>
    <col min="1" max="1" width="17.57421875" style="0" customWidth="1"/>
    <col min="2" max="3" width="13.421875" style="0" customWidth="1"/>
    <col min="4" max="4" width="26.00390625" style="1" customWidth="1"/>
  </cols>
  <sheetData>
    <row r="1" spans="1:4" ht="12.75">
      <c r="A1" t="s">
        <v>0</v>
      </c>
      <c r="B1" t="s">
        <v>1</v>
      </c>
      <c r="C1" t="s">
        <v>2</v>
      </c>
      <c r="D1" s="1" t="s">
        <v>13</v>
      </c>
    </row>
    <row r="2" spans="1:3" ht="12.75">
      <c r="A2" s="7">
        <v>1000000</v>
      </c>
      <c r="B2" s="7">
        <v>0.20098876953125</v>
      </c>
      <c r="C2" s="7">
        <v>-3.814697265625E-05</v>
      </c>
    </row>
    <row r="3" spans="1:3" ht="12.75">
      <c r="A3" s="7">
        <v>1038735.9199536364</v>
      </c>
      <c r="B3" s="7">
        <v>0.201202392578125</v>
      </c>
      <c r="C3" s="7">
        <v>0.00019073486328125</v>
      </c>
    </row>
    <row r="4" spans="1:3" ht="12.75">
      <c r="A4" s="7">
        <v>1078972.3114019271</v>
      </c>
      <c r="B4" s="7">
        <v>0.2008819580078125</v>
      </c>
      <c r="C4" s="7">
        <v>0</v>
      </c>
    </row>
    <row r="5" spans="1:3" ht="12.75">
      <c r="A5" s="7">
        <v>1120767.2964885822</v>
      </c>
      <c r="B5" s="7">
        <v>0.201080322265625</v>
      </c>
      <c r="C5" s="7">
        <v>0</v>
      </c>
    </row>
    <row r="6" spans="1:3" ht="12.75">
      <c r="A6" s="7">
        <v>1164181.2487720172</v>
      </c>
      <c r="B6" s="7">
        <v>0.201202392578125</v>
      </c>
      <c r="C6" s="7">
        <v>0.00012969970703125</v>
      </c>
    </row>
    <row r="7" spans="1:3" ht="12.75">
      <c r="A7" s="7">
        <v>1209276.8804359743</v>
      </c>
      <c r="B7" s="7">
        <v>0.2010955810546875</v>
      </c>
      <c r="C7" s="7">
        <v>-9.918212890625E-05</v>
      </c>
    </row>
    <row r="8" spans="1:4" ht="12.75">
      <c r="A8" s="7">
        <v>1256119.3328783254</v>
      </c>
      <c r="B8" s="7">
        <v>0.2011566162109375</v>
      </c>
      <c r="C8" s="7">
        <v>0.00018310546875</v>
      </c>
      <c r="D8" s="7"/>
    </row>
    <row r="9" spans="1:3" ht="12.75">
      <c r="A9" s="7">
        <v>1304776.2708089154</v>
      </c>
      <c r="B9" s="7">
        <v>0.2009124755859375</v>
      </c>
      <c r="C9" s="7">
        <v>7.62939453125E-05</v>
      </c>
    </row>
    <row r="10" spans="1:3" ht="12.75">
      <c r="A10" s="7">
        <v>1355317.9799923736</v>
      </c>
      <c r="B10" s="7">
        <v>0.201141357421875</v>
      </c>
      <c r="C10" s="7">
        <v>-8.392333984375E-05</v>
      </c>
    </row>
    <row r="11" spans="1:3" ht="12.75">
      <c r="A11" s="7">
        <v>1407817.4687770824</v>
      </c>
      <c r="B11" s="7">
        <v>0.201324462890625</v>
      </c>
      <c r="C11" s="7">
        <v>0.000274658203125</v>
      </c>
    </row>
    <row r="12" spans="1:3" ht="12.75">
      <c r="A12" s="7">
        <v>1462350.5735569624</v>
      </c>
      <c r="B12" s="7">
        <v>0.2011871337890625</v>
      </c>
      <c r="C12" s="7">
        <v>0.0004119873046875</v>
      </c>
    </row>
    <row r="13" spans="1:3" ht="12.75">
      <c r="A13" s="7">
        <v>1518996.0683184192</v>
      </c>
      <c r="B13" s="7">
        <v>0.2008514404296875</v>
      </c>
      <c r="C13" s="7">
        <v>0.00012969970703125</v>
      </c>
    </row>
    <row r="14" spans="1:3" ht="12.75">
      <c r="A14" s="7">
        <v>1577835.7784306898</v>
      </c>
      <c r="B14" s="7">
        <v>0.200775146484375</v>
      </c>
      <c r="C14" s="7">
        <v>0.0003662109375</v>
      </c>
    </row>
    <row r="15" spans="1:3" ht="12.75">
      <c r="A15" s="7">
        <v>1638954.6988439646</v>
      </c>
      <c r="B15" s="7">
        <v>0.2008514404296875</v>
      </c>
      <c r="C15" s="7">
        <v>0.00026702880859375</v>
      </c>
    </row>
    <row r="16" spans="1:3" ht="12.75">
      <c r="A16" s="7">
        <v>1702441.1168660205</v>
      </c>
      <c r="B16" s="7">
        <v>0.201202392578125</v>
      </c>
      <c r="C16" s="7">
        <v>0.00016021728515625</v>
      </c>
    </row>
    <row r="17" spans="1:3" ht="12.75">
      <c r="A17" s="7">
        <v>1768386.739694722</v>
      </c>
      <c r="B17" s="7">
        <v>0.2010345458984375</v>
      </c>
      <c r="C17" s="7">
        <v>-7.62939453125E-06</v>
      </c>
    </row>
    <row r="18" spans="1:3" ht="12.75">
      <c r="A18" s="7">
        <v>1836886.8268906088</v>
      </c>
      <c r="B18" s="7">
        <v>0.2009735107421875</v>
      </c>
      <c r="C18" s="7">
        <v>0.000274658203125</v>
      </c>
    </row>
    <row r="19" spans="1:3" ht="12.75">
      <c r="A19" s="7">
        <v>1908040.3279809325</v>
      </c>
      <c r="B19" s="7">
        <v>0.201019287109375</v>
      </c>
      <c r="C19" s="7">
        <v>6.103515625E-05</v>
      </c>
    </row>
    <row r="20" spans="1:3" ht="12.75">
      <c r="A20" s="7">
        <v>1981950.0253939119</v>
      </c>
      <c r="B20" s="7">
        <v>0.2011566162109375</v>
      </c>
      <c r="C20" s="7">
        <v>0.00017547607421875</v>
      </c>
    </row>
    <row r="21" spans="1:3" ht="12.75">
      <c r="A21" s="7">
        <v>2058722.682929678</v>
      </c>
      <c r="B21" s="7">
        <v>0.201263427734375</v>
      </c>
      <c r="C21" s="7">
        <v>0.000244140625</v>
      </c>
    </row>
    <row r="22" spans="1:3" ht="12.75">
      <c r="A22" s="7">
        <v>2138469.1999823772</v>
      </c>
      <c r="B22" s="7">
        <v>0.2010955810546875</v>
      </c>
      <c r="C22" s="7">
        <v>0.00040435791015625</v>
      </c>
    </row>
    <row r="23" spans="1:3" ht="12.75">
      <c r="A23" s="7">
        <v>2221304.771736211</v>
      </c>
      <c r="B23" s="7">
        <v>0.2013397216796875</v>
      </c>
      <c r="C23" s="7">
        <v>0.0001373291015625</v>
      </c>
    </row>
    <row r="24" spans="1:3" ht="12.75">
      <c r="A24" s="7">
        <v>2307349.0555668157</v>
      </c>
      <c r="B24" s="7">
        <v>0.20113372802734375</v>
      </c>
      <c r="C24" s="7">
        <v>7.62939453125E-06</v>
      </c>
    </row>
    <row r="25" spans="1:3" ht="12.75">
      <c r="A25" s="7">
        <v>2396726.3438883503</v>
      </c>
      <c r="B25" s="7">
        <v>0.2008819580078125</v>
      </c>
      <c r="C25" s="7">
        <v>0.00017547607421875</v>
      </c>
    </row>
    <row r="26" spans="1:3" ht="12.75">
      <c r="A26" s="7">
        <v>2489565.743695981</v>
      </c>
      <c r="B26" s="7">
        <v>0.2011871337890625</v>
      </c>
      <c r="C26" s="7">
        <v>0.00028228759765625</v>
      </c>
    </row>
    <row r="27" spans="1:3" ht="12.75">
      <c r="A27" s="7">
        <v>2586001.3630631035</v>
      </c>
      <c r="B27" s="7">
        <v>0.20098876953125</v>
      </c>
      <c r="C27" s="7">
        <v>0.0003662109375</v>
      </c>
    </row>
    <row r="28" spans="1:3" ht="12.75">
      <c r="A28" s="7">
        <v>2686172.5048627104</v>
      </c>
      <c r="B28" s="7">
        <v>0.2010345458984375</v>
      </c>
      <c r="C28" s="7">
        <v>7.62939453125E-06</v>
      </c>
    </row>
    <row r="29" spans="1:3" ht="12.75">
      <c r="A29" s="7">
        <v>2790223.8679927313</v>
      </c>
      <c r="B29" s="7">
        <v>0.200714111328125</v>
      </c>
      <c r="C29" s="7">
        <v>0.00028228759765625</v>
      </c>
    </row>
    <row r="30" spans="1:3" ht="12.75">
      <c r="A30" s="7">
        <v>2898305.756396023</v>
      </c>
      <c r="B30" s="7">
        <v>0.2011566162109375</v>
      </c>
      <c r="C30" s="7">
        <v>0.000396728515625</v>
      </c>
    </row>
    <row r="31" spans="1:3" ht="12.75">
      <c r="A31" s="7">
        <v>3010574.296176943</v>
      </c>
      <c r="B31" s="7">
        <v>0.2010650634765625</v>
      </c>
      <c r="C31" s="7">
        <v>0.00019073486328125</v>
      </c>
    </row>
    <row r="32" spans="1:3" ht="12.75">
      <c r="A32" s="7">
        <v>3127191.661128128</v>
      </c>
      <c r="B32" s="7">
        <v>0.2010955810546875</v>
      </c>
      <c r="C32" s="7">
        <v>0.00037384033203125</v>
      </c>
    </row>
    <row r="33" spans="1:3" ht="12.75">
      <c r="A33" s="7">
        <v>3248326.306993266</v>
      </c>
      <c r="B33" s="7">
        <v>0.20123291015625</v>
      </c>
      <c r="C33" s="7">
        <v>0.000396728515625</v>
      </c>
    </row>
    <row r="34" spans="1:3" ht="12.75">
      <c r="A34" s="7">
        <v>3374153.2148042484</v>
      </c>
      <c r="B34" s="7">
        <v>0.2011260986328125</v>
      </c>
      <c r="C34" s="7">
        <v>0.0002899169921875</v>
      </c>
    </row>
    <row r="35" spans="1:3" ht="12.75">
      <c r="A35" s="7">
        <v>3504854.1436442104</v>
      </c>
      <c r="B35" s="7">
        <v>0.20111083984375</v>
      </c>
      <c r="C35" s="7">
        <v>0.00048828125</v>
      </c>
    </row>
    <row r="36" spans="1:3" ht="12.75">
      <c r="A36" s="7">
        <v>3640617.893201583</v>
      </c>
      <c r="B36" s="7">
        <v>0.200958251953125</v>
      </c>
      <c r="C36" s="7">
        <v>0.00046539306640625</v>
      </c>
    </row>
    <row r="37" spans="1:3" ht="12.75">
      <c r="A37" s="7">
        <v>3781640.5764944158</v>
      </c>
      <c r="B37" s="7">
        <v>0.201202392578125</v>
      </c>
      <c r="C37" s="7">
        <v>0.00061798095703125</v>
      </c>
    </row>
    <row r="38" spans="1:3" ht="12.75">
      <c r="A38" s="7">
        <v>3928125.903158927</v>
      </c>
      <c r="B38" s="7">
        <v>0.20111083984375</v>
      </c>
      <c r="C38" s="7">
        <v>0.00041961669921875</v>
      </c>
    </row>
    <row r="39" spans="1:3" ht="12.75">
      <c r="A39" s="7">
        <v>4080285.4737114967</v>
      </c>
      <c r="B39" s="7">
        <v>0.201324462890625</v>
      </c>
      <c r="C39" s="7">
        <v>0.00057220458984375</v>
      </c>
    </row>
    <row r="40" spans="1:3" ht="12.75">
      <c r="A40" s="7">
        <v>4238339.08520917</v>
      </c>
      <c r="B40" s="7">
        <v>0.20110321044921875</v>
      </c>
      <c r="C40" s="7">
        <v>0.00016021728515625</v>
      </c>
    </row>
    <row r="41" spans="1:3" ht="12.75">
      <c r="A41" s="7">
        <v>4402515.048750201</v>
      </c>
      <c r="B41" s="7">
        <v>0.20119476318359375</v>
      </c>
      <c r="C41" s="7">
        <v>0.00032806396484375</v>
      </c>
    </row>
    <row r="42" spans="1:3" ht="12.75">
      <c r="A42" s="7">
        <v>4573050.519273268</v>
      </c>
      <c r="B42" s="7">
        <v>0.20101165771484375</v>
      </c>
      <c r="C42" s="7">
        <v>0.0004730224609375</v>
      </c>
    </row>
    <row r="43" spans="1:3" ht="12.75">
      <c r="A43" s="7">
        <v>4750191.838131772</v>
      </c>
      <c r="B43" s="7">
        <v>0.20101165771484375</v>
      </c>
      <c r="C43" s="7">
        <v>0.0003662109375</v>
      </c>
    </row>
    <row r="44" spans="1:3" ht="12.75">
      <c r="A44" s="7">
        <v>4934194.888938061</v>
      </c>
      <c r="B44" s="7">
        <v>0.20105743408203125</v>
      </c>
      <c r="C44" s="7">
        <v>0.0008697509765625</v>
      </c>
    </row>
    <row r="45" spans="1:3" ht="12.75">
      <c r="A45" s="7">
        <v>5125325.467191608</v>
      </c>
      <c r="B45" s="7">
        <v>0.20139312744140625</v>
      </c>
      <c r="C45" s="7">
        <v>0.0006256103515625</v>
      </c>
    </row>
    <row r="46" spans="1:3" ht="12.75">
      <c r="A46" s="7">
        <v>5323859.664225075</v>
      </c>
      <c r="B46" s="7">
        <v>0.20122528076171875</v>
      </c>
      <c r="C46" s="7">
        <v>0.00057220458984375</v>
      </c>
    </row>
    <row r="47" spans="1:3" ht="12.75">
      <c r="A47" s="7">
        <v>5530084.266022891</v>
      </c>
      <c r="B47" s="7">
        <v>0.20121002197265625</v>
      </c>
      <c r="C47" s="7">
        <v>0.00046539306640625</v>
      </c>
    </row>
    <row r="48" spans="1:3" ht="12.75">
      <c r="A48" s="7">
        <v>5744297.167488418</v>
      </c>
      <c r="B48" s="7">
        <v>0.20130157470703125</v>
      </c>
      <c r="C48" s="7">
        <v>0.00038909912109375</v>
      </c>
    </row>
    <row r="49" spans="1:3" ht="12.75">
      <c r="A49" s="7">
        <v>5966807.802758149</v>
      </c>
      <c r="B49" s="7">
        <v>0.20128631591796875</v>
      </c>
      <c r="C49" s="7">
        <v>0.0005340576171875</v>
      </c>
    </row>
    <row r="50" spans="1:3" ht="12.75">
      <c r="A50" s="7">
        <v>6197937.592184521</v>
      </c>
      <c r="B50" s="7">
        <v>0.201202392578125</v>
      </c>
      <c r="C50" s="7">
        <v>0.00048065185546875</v>
      </c>
    </row>
    <row r="51" spans="1:3" ht="12.75">
      <c r="A51" s="7">
        <v>6438020.406633015</v>
      </c>
      <c r="B51" s="7">
        <v>0.2013702392578125</v>
      </c>
      <c r="C51" s="7">
        <v>0.00067138671875</v>
      </c>
    </row>
    <row r="52" spans="1:3" ht="12.75">
      <c r="A52" s="7">
        <v>6687403.049764229</v>
      </c>
      <c r="B52" s="7">
        <v>0.201141357421875</v>
      </c>
      <c r="C52" s="7">
        <v>0.00042724609375</v>
      </c>
    </row>
    <row r="53" spans="1:3" ht="12.75">
      <c r="A53" s="7">
        <v>6946445.7589976</v>
      </c>
      <c r="B53" s="7">
        <v>0.20125579833984375</v>
      </c>
      <c r="C53" s="7">
        <v>0.0006866455078125</v>
      </c>
    </row>
    <row r="54" spans="1:3" ht="12.75">
      <c r="A54" s="7">
        <v>7215522.725880408</v>
      </c>
      <c r="B54" s="7">
        <v>0.201263427734375</v>
      </c>
      <c r="C54" s="7">
        <v>0.00052642822265625</v>
      </c>
    </row>
    <row r="55" spans="1:3" ht="12.75">
      <c r="A55" s="7">
        <v>7495022.6366137555</v>
      </c>
      <c r="B55" s="7">
        <v>0.20135498046875</v>
      </c>
      <c r="C55" s="7">
        <v>0.00058746337890625</v>
      </c>
    </row>
    <row r="56" spans="1:3" ht="12.75">
      <c r="A56" s="7">
        <v>7785349.233516319</v>
      </c>
      <c r="B56" s="7">
        <v>0.2010650634765625</v>
      </c>
      <c r="C56" s="7">
        <v>0.00079345703125</v>
      </c>
    </row>
    <row r="57" spans="1:3" ht="12.75">
      <c r="A57" s="7">
        <v>8086921.898236911</v>
      </c>
      <c r="B57" s="7">
        <v>0.20104217529296875</v>
      </c>
      <c r="C57" s="7">
        <v>0.00070953369140625</v>
      </c>
    </row>
    <row r="58" spans="1:3" ht="12.75">
      <c r="A58" s="7">
        <v>8400176.257558325</v>
      </c>
      <c r="B58" s="7">
        <v>0.2011871337890625</v>
      </c>
      <c r="C58" s="7">
        <v>0.000732421875</v>
      </c>
    </row>
    <row r="59" spans="1:3" ht="12.75">
      <c r="A59" s="7">
        <v>8725564.812667541</v>
      </c>
      <c r="B59" s="7">
        <v>0.2010040283203125</v>
      </c>
      <c r="C59" s="7">
        <v>0.00074005126953125</v>
      </c>
    </row>
    <row r="60" spans="1:3" ht="12.75">
      <c r="A60" s="7">
        <v>9063557.592801297</v>
      </c>
      <c r="B60" s="7">
        <v>0.2013397216796875</v>
      </c>
      <c r="C60" s="7">
        <v>0.00092315673828125</v>
      </c>
    </row>
    <row r="61" spans="1:3" ht="12.75">
      <c r="A61" s="7">
        <v>9414642.834211221</v>
      </c>
      <c r="B61" s="7">
        <v>0.2013702392578125</v>
      </c>
      <c r="C61" s="7">
        <v>0.000885009765625</v>
      </c>
    </row>
    <row r="62" spans="1:3" ht="12.75">
      <c r="A62" s="7">
        <v>9779327.685429303</v>
      </c>
      <c r="B62" s="7">
        <v>0.2011871337890625</v>
      </c>
      <c r="C62" s="7">
        <v>0.0009918212890625</v>
      </c>
    </row>
    <row r="63" spans="1:3" ht="12.75">
      <c r="A63" s="7">
        <v>10158138.939852472</v>
      </c>
      <c r="B63" s="7">
        <v>0.20140838623046875</v>
      </c>
      <c r="C63" s="7">
        <v>0.000946044921875</v>
      </c>
    </row>
    <row r="64" spans="1:3" ht="12.75">
      <c r="A64" s="7">
        <v>10551623.796704514</v>
      </c>
      <c r="B64" s="7">
        <v>0.201019287109375</v>
      </c>
      <c r="C64" s="7">
        <v>0.00115203857421875</v>
      </c>
    </row>
    <row r="65" spans="1:3" ht="12.75">
      <c r="A65" s="7">
        <v>10960350.651474545</v>
      </c>
      <c r="B65" s="7">
        <v>0.20108795166015625</v>
      </c>
      <c r="C65" s="7">
        <v>0.0009765625</v>
      </c>
    </row>
    <row r="66" spans="1:3" ht="12.75">
      <c r="A66" s="7">
        <v>11384909.916973848</v>
      </c>
      <c r="B66" s="7">
        <v>0.20136260986328125</v>
      </c>
      <c r="C66" s="7">
        <v>0.001220703125</v>
      </c>
    </row>
    <row r="67" spans="1:3" ht="12.75">
      <c r="A67" s="7">
        <v>11825914.876197107</v>
      </c>
      <c r="B67" s="7">
        <v>0.2010345458984375</v>
      </c>
      <c r="C67" s="7">
        <v>0.0011444091796875</v>
      </c>
    </row>
    <row r="68" spans="1:3" ht="12.75">
      <c r="A68" s="7">
        <v>12284002.568219995</v>
      </c>
      <c r="B68" s="7">
        <v>0.20124053955078125</v>
      </c>
      <c r="C68" s="7">
        <v>0.00095367431640625</v>
      </c>
    </row>
    <row r="69" spans="1:3" ht="12.75">
      <c r="A69" s="7">
        <v>12759834.708412828</v>
      </c>
      <c r="B69" s="7">
        <v>0.2012481689453125</v>
      </c>
      <c r="C69" s="7">
        <v>0.0011749267578125</v>
      </c>
    </row>
    <row r="70" spans="1:3" ht="12.75">
      <c r="A70" s="7">
        <v>13254098.644299539</v>
      </c>
      <c r="B70" s="7">
        <v>0.20122528076171875</v>
      </c>
      <c r="C70" s="7">
        <v>0.0013580322265625</v>
      </c>
    </row>
    <row r="71" spans="1:3" ht="12.75">
      <c r="A71" s="7">
        <v>13767508.348442726</v>
      </c>
      <c r="B71" s="7">
        <v>0.20136260986328125</v>
      </c>
      <c r="C71" s="7">
        <v>0.00138092041015625</v>
      </c>
    </row>
    <row r="72" spans="1:3" ht="12.75">
      <c r="A72" s="7">
        <v>14300805.449789023</v>
      </c>
      <c r="B72" s="7">
        <v>0.2011871337890625</v>
      </c>
      <c r="C72" s="7">
        <v>0.00122833251953125</v>
      </c>
    </row>
    <row r="73" spans="1:3" ht="12.75">
      <c r="A73" s="7">
        <v>14854760.304964578</v>
      </c>
      <c r="B73" s="7">
        <v>0.20134735107421875</v>
      </c>
      <c r="C73" s="7">
        <v>0.00138092041015625</v>
      </c>
    </row>
    <row r="74" spans="1:3" ht="12.75">
      <c r="A74" s="7">
        <v>15430173.11106814</v>
      </c>
      <c r="B74" s="7">
        <v>0.20119476318359375</v>
      </c>
      <c r="C74" s="7">
        <v>0.0013885498046875</v>
      </c>
    </row>
    <row r="75" spans="1:3" ht="12.75">
      <c r="A75" s="7">
        <v>16027875.061569229</v>
      </c>
      <c r="B75" s="7">
        <v>0.20133209228515625</v>
      </c>
      <c r="C75" s="7">
        <v>0.00156402587890625</v>
      </c>
    </row>
    <row r="76" spans="1:3" ht="12.75">
      <c r="A76" s="7">
        <v>16648729.546981059</v>
      </c>
      <c r="B76" s="7">
        <v>0.2011260986328125</v>
      </c>
      <c r="C76" s="7">
        <v>0.00200653076171875</v>
      </c>
    </row>
    <row r="77" spans="1:3" ht="12.75">
      <c r="A77" s="7">
        <v>17293633.402042657</v>
      </c>
      <c r="B77" s="7">
        <v>0.20119476318359375</v>
      </c>
      <c r="C77" s="7">
        <v>0.00177764892578125</v>
      </c>
    </row>
    <row r="78" spans="1:3" ht="12.75">
      <c r="A78" s="7">
        <v>17963518.201211713</v>
      </c>
      <c r="B78" s="7">
        <v>0.20114898681640625</v>
      </c>
      <c r="C78" s="7">
        <v>0.0017242431640625</v>
      </c>
    </row>
    <row r="79" spans="1:3" ht="12.75">
      <c r="A79" s="7">
        <v>18659351.60433954</v>
      </c>
      <c r="B79" s="7">
        <v>0.20117950439453125</v>
      </c>
      <c r="C79" s="7">
        <v>0.00186920166015625</v>
      </c>
    </row>
    <row r="80" spans="1:3" ht="12.75">
      <c r="A80" s="7">
        <v>19382138.75447199</v>
      </c>
      <c r="B80" s="7">
        <v>0.201263427734375</v>
      </c>
      <c r="C80" s="7">
        <v>0.00203704833984375</v>
      </c>
    </row>
    <row r="81" spans="1:3" ht="12.75">
      <c r="A81" s="7">
        <v>20132923.72979549</v>
      </c>
      <c r="B81" s="7">
        <v>0.20133209228515625</v>
      </c>
      <c r="C81" s="7">
        <v>0.0017547607421875</v>
      </c>
    </row>
    <row r="82" spans="1:3" ht="12.75">
      <c r="A82" s="7">
        <v>20912791.051825512</v>
      </c>
      <c r="B82" s="7">
        <v>0.20125579833984375</v>
      </c>
      <c r="C82" s="7">
        <v>0.0022125244140625</v>
      </c>
    </row>
    <row r="83" spans="1:3" ht="12.75">
      <c r="A83" s="7">
        <v>21722867.25201615</v>
      </c>
      <c r="B83" s="7">
        <v>0.20122528076171875</v>
      </c>
      <c r="C83" s="7">
        <v>0.00213623046875</v>
      </c>
    </row>
    <row r="84" spans="1:3" ht="12.75">
      <c r="A84" s="7">
        <v>22564322.499053717</v>
      </c>
      <c r="B84" s="7">
        <v>0.2013702392578125</v>
      </c>
      <c r="C84" s="7">
        <v>0.0021514892578125</v>
      </c>
    </row>
    <row r="85" spans="1:3" ht="12.75">
      <c r="A85" s="7">
        <v>23438372.289185096</v>
      </c>
      <c r="B85" s="7">
        <v>0.2010040283203125</v>
      </c>
      <c r="C85" s="7">
        <v>0.00244140625</v>
      </c>
    </row>
    <row r="86" spans="1:3" ht="12.75">
      <c r="A86" s="7">
        <v>24346279.202022497</v>
      </c>
      <c r="B86" s="7">
        <v>0.20134735107421875</v>
      </c>
      <c r="C86" s="7">
        <v>0.00234222412109375</v>
      </c>
    </row>
    <row r="87" spans="1:3" ht="12.75">
      <c r="A87" s="7">
        <v>25289354.72436092</v>
      </c>
      <c r="B87" s="7">
        <v>0.20104217529296875</v>
      </c>
      <c r="C87" s="7">
        <v>0.00255584716796875</v>
      </c>
    </row>
    <row r="88" spans="1:3" ht="12.75">
      <c r="A88" s="7">
        <v>26268961.144642882</v>
      </c>
      <c r="B88" s="7">
        <v>0.20131683349609375</v>
      </c>
      <c r="C88" s="7">
        <v>0.002471923828125</v>
      </c>
    </row>
    <row r="89" spans="1:3" ht="12.75">
      <c r="A89" s="7">
        <v>27286513.520806953</v>
      </c>
      <c r="B89" s="7">
        <v>0.2012786865234375</v>
      </c>
      <c r="C89" s="7">
        <v>0.0027008056640625</v>
      </c>
    </row>
    <row r="90" spans="1:3" ht="12.75">
      <c r="A90" s="7">
        <v>28343481.724362746</v>
      </c>
      <c r="B90" s="7">
        <v>0.20113372802734375</v>
      </c>
      <c r="C90" s="7">
        <v>0.00286102294921875</v>
      </c>
    </row>
    <row r="91" spans="1:3" ht="12.75">
      <c r="A91" s="7">
        <v>29441392.563645016</v>
      </c>
      <c r="B91" s="7">
        <v>0.20119476318359375</v>
      </c>
      <c r="C91" s="7">
        <v>0.0028839111328125</v>
      </c>
    </row>
    <row r="92" spans="1:3" ht="12.75">
      <c r="A92" s="7">
        <v>30581831.989313953</v>
      </c>
      <c r="B92" s="7">
        <v>0.20134735107421875</v>
      </c>
      <c r="C92" s="7">
        <v>0.00301361083984375</v>
      </c>
    </row>
    <row r="93" spans="1:3" ht="12.75">
      <c r="A93" s="7">
        <v>31766447.38528757</v>
      </c>
      <c r="B93" s="7">
        <v>0.20111846923828125</v>
      </c>
      <c r="C93" s="7">
        <v>0.00331878662109375</v>
      </c>
    </row>
    <row r="94" spans="1:3" ht="12.75">
      <c r="A94" s="7">
        <v>32996949.948415473</v>
      </c>
      <c r="B94" s="7">
        <v>0.20111846923828125</v>
      </c>
      <c r="C94" s="7">
        <v>0.003021240234375</v>
      </c>
    </row>
    <row r="95" spans="1:3" ht="12.75">
      <c r="A95" s="7">
        <v>34275117.16033144</v>
      </c>
      <c r="B95" s="7">
        <v>0.20114898681640625</v>
      </c>
      <c r="C95" s="7">
        <v>0.00334930419921875</v>
      </c>
    </row>
    <row r="96" spans="1:3" ht="12.75">
      <c r="A96" s="7">
        <v>35602795.35505555</v>
      </c>
      <c r="B96" s="7">
        <v>0.201263427734375</v>
      </c>
      <c r="C96" s="7">
        <v>0.00347900390625</v>
      </c>
    </row>
    <row r="97" spans="1:3" ht="12.75">
      <c r="A97" s="7">
        <v>36981902.38605467</v>
      </c>
      <c r="B97" s="7">
        <v>0.2010955810546875</v>
      </c>
      <c r="C97" s="7">
        <v>0.00362396240234375</v>
      </c>
    </row>
    <row r="98" spans="1:3" ht="12.75">
      <c r="A98" s="7">
        <v>38414430.39661408</v>
      </c>
      <c r="B98" s="7">
        <v>0.20111846923828125</v>
      </c>
      <c r="C98" s="7">
        <v>0.00354766845703125</v>
      </c>
    </row>
    <row r="99" spans="1:3" ht="12.75">
      <c r="A99" s="7">
        <v>39902448.69752186</v>
      </c>
      <c r="B99" s="7">
        <v>0.20122528076171875</v>
      </c>
      <c r="C99" s="7">
        <v>0.00374603271484375</v>
      </c>
    </row>
    <row r="100" spans="1:3" ht="12.75">
      <c r="A100" s="7">
        <v>41448106.75622314</v>
      </c>
      <c r="B100" s="7">
        <v>0.20108795166015625</v>
      </c>
      <c r="C100" s="7">
        <v>0.00383758544921875</v>
      </c>
    </row>
    <row r="101" spans="1:3" ht="12.75">
      <c r="A101" s="7">
        <v>43053637.30176198</v>
      </c>
      <c r="B101" s="7">
        <v>0.20101165771484375</v>
      </c>
      <c r="C101" s="7">
        <v>0.00411224365234375</v>
      </c>
    </row>
    <row r="102" spans="1:3" ht="12.75">
      <c r="A102" s="7">
        <v>44721359.54999592</v>
      </c>
      <c r="B102" s="7">
        <v>0.20102691650390625</v>
      </c>
      <c r="C102" s="7">
        <v>0.004486083984375</v>
      </c>
    </row>
    <row r="103" spans="1:3" ht="12.75">
      <c r="A103" s="7">
        <v>46453682.55374236</v>
      </c>
      <c r="B103" s="7">
        <v>0.20088958740234375</v>
      </c>
      <c r="C103" s="7">
        <v>0.00431060791015625</v>
      </c>
    </row>
    <row r="104" spans="1:3" ht="12.75">
      <c r="A104" s="7">
        <v>48253108.682695754</v>
      </c>
      <c r="B104" s="7">
        <v>0.2010650634765625</v>
      </c>
      <c r="C104" s="7">
        <v>0.00434112548828125</v>
      </c>
    </row>
    <row r="105" spans="1:3" ht="12.75">
      <c r="A105" s="7">
        <v>50122237.23814277</v>
      </c>
      <c r="B105" s="7">
        <v>0.2010650634765625</v>
      </c>
      <c r="C105" s="7">
        <v>0.0047454833984375</v>
      </c>
    </row>
    <row r="106" spans="1:3" ht="12.75">
      <c r="A106" s="7">
        <v>52063768.20769665</v>
      </c>
      <c r="B106" s="7">
        <v>0.20125579833984375</v>
      </c>
      <c r="C106" s="7">
        <v>0.00457000732421875</v>
      </c>
    </row>
    <row r="107" spans="1:3" ht="12.75">
      <c r="A107" s="7">
        <v>54080506.16547466</v>
      </c>
      <c r="B107" s="7">
        <v>0.201202392578125</v>
      </c>
      <c r="C107" s="7">
        <v>0.00482940673828125</v>
      </c>
    </row>
    <row r="108" spans="1:3" ht="12.75">
      <c r="A108" s="7">
        <v>56175364.32335263</v>
      </c>
      <c r="B108" s="7">
        <v>0.2010955810546875</v>
      </c>
      <c r="C108" s="7">
        <v>0.005157470703125</v>
      </c>
    </row>
    <row r="109" spans="1:3" ht="12.75">
      <c r="A109" s="7">
        <v>58351368.73914837</v>
      </c>
      <c r="B109" s="7">
        <v>0.20116424560546875</v>
      </c>
      <c r="C109" s="7">
        <v>0.0053863525390625</v>
      </c>
    </row>
    <row r="110" spans="1:3" ht="12.75">
      <c r="A110" s="7">
        <v>60611662.68781314</v>
      </c>
      <c r="B110" s="7">
        <v>0.2012786865234375</v>
      </c>
      <c r="C110" s="7">
        <v>0.0055389404296875</v>
      </c>
    </row>
    <row r="111" spans="1:3" ht="12.75">
      <c r="A111" s="7">
        <v>62959511.201945074</v>
      </c>
      <c r="B111" s="7">
        <v>0.20110321044921875</v>
      </c>
      <c r="C111" s="7">
        <v>0.0053253173828125</v>
      </c>
    </row>
    <row r="112" spans="1:3" ht="12.75">
      <c r="A112" s="7">
        <v>65398305.78818369</v>
      </c>
      <c r="B112" s="7">
        <v>0.201141357421875</v>
      </c>
      <c r="C112" s="7">
        <v>0.0059967041015625</v>
      </c>
    </row>
    <row r="113" spans="1:3" ht="12.75">
      <c r="A113" s="7">
        <v>67931569.3262982</v>
      </c>
      <c r="B113" s="7">
        <v>0.20125579833984375</v>
      </c>
      <c r="C113" s="7">
        <v>0.0061798095703125</v>
      </c>
    </row>
    <row r="114" spans="1:3" ht="12.75">
      <c r="A114" s="7">
        <v>70562961.15804659</v>
      </c>
      <c r="B114" s="7">
        <v>0.20119476318359375</v>
      </c>
      <c r="C114" s="7">
        <v>0.00621795654296875</v>
      </c>
    </row>
    <row r="115" spans="1:3" ht="12.75">
      <c r="A115" s="7">
        <v>73296282.37315623</v>
      </c>
      <c r="B115" s="7">
        <v>0.201080322265625</v>
      </c>
      <c r="C115" s="7">
        <v>0.0062713623046875</v>
      </c>
    </row>
    <row r="116" spans="1:3" ht="12.75">
      <c r="A116" s="7">
        <v>76135481.30006194</v>
      </c>
      <c r="B116" s="7">
        <v>0.20117950439453125</v>
      </c>
      <c r="C116" s="7">
        <v>0.006683349609375</v>
      </c>
    </row>
    <row r="117" spans="1:3" ht="12.75">
      <c r="A117" s="7">
        <v>79084659.20933272</v>
      </c>
      <c r="B117" s="7">
        <v>0.2009429931640625</v>
      </c>
      <c r="C117" s="7">
        <v>0.00678253173828125</v>
      </c>
    </row>
    <row r="118" spans="1:3" ht="12.75">
      <c r="A118" s="7">
        <v>82148076.23802604</v>
      </c>
      <c r="B118" s="7">
        <v>0.201080322265625</v>
      </c>
      <c r="C118" s="7">
        <v>0.00722503662109375</v>
      </c>
    </row>
    <row r="119" spans="1:3" ht="12.75">
      <c r="A119" s="7">
        <v>85330157.54352742</v>
      </c>
      <c r="B119" s="7">
        <v>0.20076751708984375</v>
      </c>
      <c r="C119" s="7">
        <v>0.0074920654296875</v>
      </c>
    </row>
    <row r="120" spans="1:3" ht="12.75">
      <c r="A120" s="7">
        <v>88635499.69576468</v>
      </c>
      <c r="B120" s="7">
        <v>0.2009735107421875</v>
      </c>
      <c r="C120" s="7">
        <v>0.0075531005859375</v>
      </c>
    </row>
    <row r="121" spans="1:3" ht="12.75">
      <c r="A121" s="7">
        <v>92068877.31703037</v>
      </c>
      <c r="B121" s="7">
        <v>0.201080322265625</v>
      </c>
      <c r="C121" s="7">
        <v>0.0079498291015625</v>
      </c>
    </row>
    <row r="122" spans="1:3" ht="12.75">
      <c r="A122" s="7">
        <v>95635249.97900403</v>
      </c>
      <c r="B122" s="7">
        <v>0.20074462890625</v>
      </c>
      <c r="C122" s="7">
        <v>0.00809478759765625</v>
      </c>
    </row>
    <row r="123" spans="1:3" ht="12.75">
      <c r="A123" s="7">
        <v>99339769.36693673</v>
      </c>
      <c r="B123" s="7">
        <v>0.2011260986328125</v>
      </c>
      <c r="C123" s="7">
        <v>0.00826263427734375</v>
      </c>
    </row>
    <row r="124" spans="1:3" ht="12.75">
      <c r="A124" s="7">
        <v>103187786.72134708</v>
      </c>
      <c r="B124" s="7">
        <v>0.20082855224609375</v>
      </c>
      <c r="C124" s="7">
        <v>0.00879669189453125</v>
      </c>
    </row>
    <row r="125" spans="1:3" ht="12.75">
      <c r="A125" s="7">
        <v>107184860.56797808</v>
      </c>
      <c r="B125" s="7">
        <v>0.2010345458984375</v>
      </c>
      <c r="C125" s="7">
        <v>0.00926971435546875</v>
      </c>
    </row>
    <row r="126" spans="1:3" ht="12.75">
      <c r="A126" s="7">
        <v>111336764.74718095</v>
      </c>
      <c r="B126" s="7">
        <v>0.2008209228515625</v>
      </c>
      <c r="C126" s="7">
        <v>0.00951385498046875</v>
      </c>
    </row>
    <row r="127" spans="1:3" ht="12.75">
      <c r="A127" s="7">
        <v>115649496.7543246</v>
      </c>
      <c r="B127" s="7">
        <v>0.2004852294921875</v>
      </c>
      <c r="C127" s="7">
        <v>0.00971221923828125</v>
      </c>
    </row>
    <row r="128" spans="1:3" ht="12.75">
      <c r="A128" s="7">
        <v>120129286.40327844</v>
      </c>
      <c r="B128" s="7">
        <v>0.20053863525390625</v>
      </c>
      <c r="C128" s="7">
        <v>0.01007843017578125</v>
      </c>
    </row>
    <row r="129" spans="1:3" ht="12.75">
      <c r="A129" s="7">
        <v>124782604.82548329</v>
      </c>
      <c r="B129" s="7">
        <v>0.20059967041015625</v>
      </c>
      <c r="C129" s="7">
        <v>0.01018524169921875</v>
      </c>
    </row>
    <row r="130" spans="1:3" ht="12.75">
      <c r="A130" s="7">
        <v>129616173.81760944</v>
      </c>
      <c r="B130" s="7">
        <v>0.20078277587890625</v>
      </c>
      <c r="C130" s="7">
        <v>0.0106964111328125</v>
      </c>
    </row>
    <row r="131" spans="1:3" ht="12.75">
      <c r="A131" s="7">
        <v>134636975.55130497</v>
      </c>
      <c r="B131" s="7">
        <v>0.20064544677734375</v>
      </c>
      <c r="C131" s="7">
        <v>0.01125335693359375</v>
      </c>
    </row>
    <row r="132" spans="1:3" ht="12.75">
      <c r="A132" s="7">
        <v>139852262.65906</v>
      </c>
      <c r="B132" s="7">
        <v>0.2008209228515625</v>
      </c>
      <c r="C132" s="7">
        <v>0.0115966796875</v>
      </c>
    </row>
    <row r="133" spans="1:3" ht="12.75">
      <c r="A133" s="7">
        <v>145269568.71075627</v>
      </c>
      <c r="B133" s="7">
        <v>0.200469970703125</v>
      </c>
      <c r="C133" s="7">
        <v>0.011871337890625</v>
      </c>
    </row>
    <row r="134" spans="1:3" ht="12.75">
      <c r="A134" s="7">
        <v>150896719.0960354</v>
      </c>
      <c r="B134" s="7">
        <v>0.200531005859375</v>
      </c>
      <c r="C134" s="7">
        <v>0.0123748779296875</v>
      </c>
    </row>
    <row r="135" spans="1:3" ht="12.75">
      <c r="A135" s="7">
        <v>156741842.32820576</v>
      </c>
      <c r="B135" s="7">
        <v>0.20056915283203125</v>
      </c>
      <c r="C135" s="7">
        <v>0.0125885009765625</v>
      </c>
    </row>
    <row r="136" spans="1:3" ht="12.75">
      <c r="A136" s="7">
        <v>162813381.78601664</v>
      </c>
      <c r="B136" s="7">
        <v>0.200164794921875</v>
      </c>
      <c r="C136" s="7">
        <v>0.01331329345703125</v>
      </c>
    </row>
    <row r="137" spans="1:3" ht="12.75">
      <c r="A137" s="7">
        <v>169120107.91026062</v>
      </c>
      <c r="B137" s="7">
        <v>0.200531005859375</v>
      </c>
      <c r="C137" s="7">
        <v>0.0135498046875</v>
      </c>
    </row>
    <row r="138" spans="1:3" ht="12.75">
      <c r="A138" s="7">
        <v>175671130.87282282</v>
      </c>
      <c r="B138" s="7">
        <v>0.20047760009765625</v>
      </c>
      <c r="C138" s="7">
        <v>0.01399993896484375</v>
      </c>
    </row>
    <row r="139" spans="1:3" ht="12.75">
      <c r="A139" s="7">
        <v>182475913.73647726</v>
      </c>
      <c r="B139" s="7">
        <v>0.2002716064453125</v>
      </c>
      <c r="C139" s="7">
        <v>0.0144500732421875</v>
      </c>
    </row>
    <row r="140" spans="1:3" ht="12.75">
      <c r="A140" s="7">
        <v>189544286.1244401</v>
      </c>
      <c r="B140" s="7">
        <v>0.20000457763671875</v>
      </c>
      <c r="C140" s="7">
        <v>0.014984130859375</v>
      </c>
    </row>
    <row r="141" spans="1:3" ht="12.75">
      <c r="A141" s="7">
        <v>196886458.41942555</v>
      </c>
      <c r="B141" s="7">
        <v>0.20047760009765625</v>
      </c>
      <c r="C141" s="7">
        <v>0.01546478271484375</v>
      </c>
    </row>
    <row r="142" spans="1:3" ht="12.75">
      <c r="A142" s="7">
        <v>204513036.51271537</v>
      </c>
      <c r="B142" s="7">
        <v>0.2002716064453125</v>
      </c>
      <c r="C142" s="7">
        <v>0.0160064697265625</v>
      </c>
    </row>
    <row r="143" spans="1:3" ht="12.75">
      <c r="A143" s="7">
        <v>212435037.124547</v>
      </c>
      <c r="B143" s="7">
        <v>0.200103759765625</v>
      </c>
      <c r="C143" s="7">
        <v>0.01689910888671875</v>
      </c>
    </row>
    <row r="144" spans="1:3" ht="12.75">
      <c r="A144" s="7">
        <v>220663903.7179512</v>
      </c>
      <c r="B144" s="7">
        <v>0.20017242431640625</v>
      </c>
      <c r="C144" s="7">
        <v>0.0170135498046875</v>
      </c>
    </row>
    <row r="145" spans="1:3" ht="12.75">
      <c r="A145" s="7">
        <v>229211523.0290267</v>
      </c>
      <c r="B145" s="7">
        <v>0.199981689453125</v>
      </c>
      <c r="C145" s="7">
        <v>0.017730712890625</v>
      </c>
    </row>
    <row r="146" spans="1:3" ht="12.75">
      <c r="A146" s="7">
        <v>238090242.23753014</v>
      </c>
      <c r="B146" s="7">
        <v>0.19964599609375</v>
      </c>
      <c r="C146" s="7">
        <v>0.0180511474609375</v>
      </c>
    </row>
    <row r="147" spans="1:3" ht="12.75">
      <c r="A147" s="7">
        <v>247312886.802585</v>
      </c>
      <c r="B147" s="7">
        <v>0.20001983642578125</v>
      </c>
      <c r="C147" s="7">
        <v>0.0189666748046875</v>
      </c>
    </row>
    <row r="148" spans="1:3" ht="12.75">
      <c r="A148" s="7">
        <v>256892778.98927265</v>
      </c>
      <c r="B148" s="7">
        <v>0.19979095458984375</v>
      </c>
      <c r="C148" s="7">
        <v>0.01956939697265625</v>
      </c>
    </row>
    <row r="149" spans="1:3" ht="12.75">
      <c r="A149" s="7">
        <v>266843757.1128683</v>
      </c>
      <c r="B149" s="7">
        <v>0.19976043701171875</v>
      </c>
      <c r="C149" s="7">
        <v>0.02034759521484375</v>
      </c>
    </row>
    <row r="150" spans="1:3" ht="12.75">
      <c r="A150" s="7">
        <v>277180195.5285199</v>
      </c>
      <c r="B150" s="7">
        <v>0.19986724853515625</v>
      </c>
      <c r="C150" s="7">
        <v>0.0212860107421875</v>
      </c>
    </row>
    <row r="151" spans="1:3" ht="12.75">
      <c r="A151" s="7">
        <v>287917025.39524597</v>
      </c>
      <c r="B151" s="7">
        <v>0.200042724609375</v>
      </c>
      <c r="C151" s="7">
        <v>0.0221710205078125</v>
      </c>
    </row>
    <row r="152" spans="1:3" ht="12.75">
      <c r="A152" s="7">
        <v>299069756.2442453</v>
      </c>
      <c r="B152" s="7">
        <v>0.19982147216796875</v>
      </c>
      <c r="C152" s="7">
        <v>0.02291107177734375</v>
      </c>
    </row>
    <row r="153" spans="1:3" ht="12.75">
      <c r="A153" s="7">
        <v>310654498.3826759</v>
      </c>
      <c r="B153" s="7">
        <v>0.19942474365234375</v>
      </c>
      <c r="C153" s="7">
        <v>0.02394866943359375</v>
      </c>
    </row>
    <row r="154" spans="1:3" ht="12.75">
      <c r="A154" s="7">
        <v>322687986.16526425</v>
      </c>
      <c r="B154" s="7">
        <v>0.1994171142578125</v>
      </c>
      <c r="C154" s="7">
        <v>0.02521514892578125</v>
      </c>
    </row>
    <row r="155" spans="1:3" ht="12.75">
      <c r="A155" s="7">
        <v>335187602.16736203</v>
      </c>
      <c r="B155" s="7">
        <v>0.19908905029296875</v>
      </c>
      <c r="C155" s="7">
        <v>0.0262603759765625</v>
      </c>
    </row>
    <row r="156" spans="1:3" ht="12.75">
      <c r="A156" s="7">
        <v>348171402.29436827</v>
      </c>
      <c r="B156" s="7">
        <v>0.1990203857421875</v>
      </c>
      <c r="C156" s="7">
        <v>0.0272674560546875</v>
      </c>
    </row>
    <row r="157" spans="1:3" ht="12.75">
      <c r="A157" s="7">
        <v>361658141.86378825</v>
      </c>
      <c r="B157" s="7">
        <v>0.198516845703125</v>
      </c>
      <c r="C157" s="7">
        <v>0.02849578857421875</v>
      </c>
    </row>
    <row r="158" spans="1:3" ht="12.75">
      <c r="A158" s="7">
        <v>375667302.69760484</v>
      </c>
      <c r="B158" s="7">
        <v>0.19803619384765625</v>
      </c>
      <c r="C158" s="7">
        <v>0.02956390380859375</v>
      </c>
    </row>
    <row r="159" spans="1:3" ht="12.75">
      <c r="A159" s="7">
        <v>390219121.26409775</v>
      </c>
      <c r="B159" s="7">
        <v>0.19774627685546875</v>
      </c>
      <c r="C159" s="7">
        <v>0.03060150146484375</v>
      </c>
    </row>
    <row r="160" spans="1:3" ht="12.75">
      <c r="A160" s="7">
        <v>405334617.90976214</v>
      </c>
      <c r="B160" s="7">
        <v>0.1970367431640625</v>
      </c>
      <c r="C160" s="7">
        <v>0.0316314697265625</v>
      </c>
    </row>
    <row r="161" spans="1:3" ht="12.75">
      <c r="A161" s="7">
        <v>421035627.22355247</v>
      </c>
      <c r="B161" s="7">
        <v>0.196533203125</v>
      </c>
      <c r="C161" s="7">
        <v>0.03249359130859375</v>
      </c>
    </row>
    <row r="162" spans="1:3" ht="12.75">
      <c r="A162" s="7">
        <v>437344829.57731307</v>
      </c>
      <c r="B162" s="7">
        <v>0.196014404296875</v>
      </c>
      <c r="C162" s="7">
        <v>0.0335693359375</v>
      </c>
    </row>
    <row r="163" spans="1:3" ht="12.75">
      <c r="A163" s="7">
        <v>454285783.8879566</v>
      </c>
      <c r="B163" s="7">
        <v>0.19573974609375</v>
      </c>
      <c r="C163" s="7">
        <v>0.03470611572265625</v>
      </c>
    </row>
    <row r="164" spans="1:3" ht="12.75">
      <c r="A164" s="7">
        <v>471882961.64871544</v>
      </c>
      <c r="B164" s="7">
        <v>0.19537353515625</v>
      </c>
      <c r="C164" s="7">
        <v>0.0357666015625</v>
      </c>
    </row>
    <row r="165" spans="1:3" ht="12.75">
      <c r="A165" s="7">
        <v>490161782.27862495</v>
      </c>
      <c r="B165" s="7">
        <v>0.19496917724609375</v>
      </c>
      <c r="C165" s="7">
        <v>0.03725433349609375</v>
      </c>
    </row>
    <row r="166" spans="1:3" ht="12.75">
      <c r="A166" s="7">
        <v>509148649.8413015</v>
      </c>
      <c r="B166" s="7">
        <v>0.19422149658203125</v>
      </c>
      <c r="C166" s="7">
        <v>0.039031982421875</v>
      </c>
    </row>
    <row r="167" spans="1:3" ht="12.75">
      <c r="A167" s="7">
        <v>528870991.1860562</v>
      </c>
      <c r="B167" s="7">
        <v>0.19377899169921875</v>
      </c>
      <c r="C167" s="7">
        <v>0.0404205322265625</v>
      </c>
    </row>
    <row r="168" spans="1:3" ht="12.75">
      <c r="A168" s="7">
        <v>549357295.5664396</v>
      </c>
      <c r="B168" s="7">
        <v>0.1934356689453125</v>
      </c>
      <c r="C168" s="7">
        <v>0.04236602783203125</v>
      </c>
    </row>
    <row r="169" spans="1:3" ht="12.75">
      <c r="A169" s="7">
        <v>570637155.7934474</v>
      </c>
      <c r="B169" s="7">
        <v>0.19246673583984375</v>
      </c>
      <c r="C169" s="7">
        <v>0.0443572998046875</v>
      </c>
    </row>
    <row r="170" spans="1:3" ht="12.75">
      <c r="A170" s="7">
        <v>592741310.982833</v>
      </c>
      <c r="B170" s="7">
        <v>0.19133758544921875</v>
      </c>
      <c r="C170" s="7">
        <v>0.04620361328125</v>
      </c>
    </row>
    <row r="171" spans="1:3" ht="12.75">
      <c r="A171" s="7">
        <v>615701690.9582775</v>
      </c>
      <c r="B171" s="7">
        <v>0.19012451171875</v>
      </c>
      <c r="C171" s="7">
        <v>0.0480194091796875</v>
      </c>
    </row>
    <row r="172" spans="1:3" ht="12.75">
      <c r="A172" s="7">
        <v>639551462.3745558</v>
      </c>
      <c r="B172" s="7">
        <v>0.1880645751953125</v>
      </c>
      <c r="C172" s="7">
        <v>0.04949951171875</v>
      </c>
    </row>
    <row r="173" spans="1:3" ht="12.75">
      <c r="A173" s="7">
        <v>664325076.6273277</v>
      </c>
      <c r="B173" s="7">
        <v>0.18711090087890625</v>
      </c>
      <c r="C173" s="7">
        <v>0.0503692626953125</v>
      </c>
    </row>
    <row r="174" spans="1:3" ht="12.75">
      <c r="A174" s="7">
        <v>690058319.6187571</v>
      </c>
      <c r="B174" s="7">
        <v>0.18584442138671875</v>
      </c>
      <c r="C174" s="7">
        <v>0.0521392822265625</v>
      </c>
    </row>
    <row r="175" spans="1:3" ht="12.75">
      <c r="A175" s="7">
        <v>716788363.4508501</v>
      </c>
      <c r="B175" s="7">
        <v>0.184967041015625</v>
      </c>
      <c r="C175" s="7">
        <v>0.05328369140625</v>
      </c>
    </row>
    <row r="176" spans="1:3" ht="12.75">
      <c r="A176" s="7">
        <v>744553820.1211803</v>
      </c>
      <c r="B176" s="7">
        <v>0.18402099609375</v>
      </c>
      <c r="C176" s="7">
        <v>0.05533599853515625</v>
      </c>
    </row>
    <row r="177" spans="1:3" ht="12.75">
      <c r="A177" s="7">
        <v>773394797.2985685</v>
      </c>
      <c r="B177" s="7">
        <v>0.18253326416015625</v>
      </c>
      <c r="C177" s="7">
        <v>0.05710601806640625</v>
      </c>
    </row>
    <row r="178" spans="1:3" ht="12.75">
      <c r="A178" s="7">
        <v>803352956.2592846</v>
      </c>
      <c r="B178" s="7">
        <v>0.181365966796875</v>
      </c>
      <c r="C178" s="7">
        <v>0.059417724609375</v>
      </c>
    </row>
    <row r="179" spans="1:3" ht="12.75">
      <c r="A179" s="7">
        <v>834471572.0674614</v>
      </c>
      <c r="B179" s="7">
        <v>0.17934417724609375</v>
      </c>
      <c r="C179" s="7">
        <v>0.06121063232421875</v>
      </c>
    </row>
    <row r="180" spans="1:3" ht="12.75">
      <c r="A180" s="7">
        <v>866795596.0866517</v>
      </c>
      <c r="B180" s="7">
        <v>0.17754364013671875</v>
      </c>
      <c r="C180" s="7">
        <v>0.06319427490234375</v>
      </c>
    </row>
    <row r="181" spans="1:3" ht="12.75">
      <c r="A181" s="7">
        <v>900371720.9128287</v>
      </c>
      <c r="B181" s="7">
        <v>0.17620086669921875</v>
      </c>
      <c r="C181" s="7">
        <v>0.06478118896484375</v>
      </c>
    </row>
    <row r="182" spans="1:3" ht="12.75">
      <c r="A182" s="7">
        <v>935248447.8226259</v>
      </c>
      <c r="B182" s="7">
        <v>0.174957275390625</v>
      </c>
      <c r="C182" s="7">
        <v>0.0669097900390625</v>
      </c>
    </row>
    <row r="183" spans="1:3" ht="12.75">
      <c r="A183" s="7">
        <v>971476156.8342458</v>
      </c>
      <c r="B183" s="7">
        <v>0.1741180419921875</v>
      </c>
      <c r="C183" s="7">
        <v>0.07004547119140625</v>
      </c>
    </row>
    <row r="184" spans="1:3" ht="12.75">
      <c r="A184" s="7">
        <v>1009107179.4822434</v>
      </c>
      <c r="B184" s="7">
        <v>0.17183685302734375</v>
      </c>
      <c r="C184" s="7">
        <v>0.07367706298828125</v>
      </c>
    </row>
    <row r="185" spans="1:3" ht="12.75">
      <c r="A185" s="7">
        <v>1048195874.4113073</v>
      </c>
      <c r="B185" s="7">
        <v>0.1686553955078125</v>
      </c>
      <c r="C185" s="7">
        <v>0.0767822265625</v>
      </c>
    </row>
    <row r="186" spans="1:3" ht="12.75">
      <c r="A186" s="7">
        <v>1088798705.8982356</v>
      </c>
      <c r="B186" s="7">
        <v>0.16530609130859375</v>
      </c>
      <c r="C186" s="7">
        <v>0.07904052734375</v>
      </c>
    </row>
    <row r="187" spans="1:3" ht="12.75">
      <c r="A187" s="7">
        <v>1130974325.4155324</v>
      </c>
      <c r="B187" s="7">
        <v>0.1624755859375</v>
      </c>
      <c r="C187" s="7">
        <v>0.0811614990234375</v>
      </c>
    </row>
    <row r="188" spans="1:3" ht="12.75">
      <c r="A188" s="7">
        <v>1174783656.3544462</v>
      </c>
      <c r="B188" s="7">
        <v>0.159820556640625</v>
      </c>
      <c r="C188" s="7">
        <v>0.08422088623046875</v>
      </c>
    </row>
    <row r="189" spans="1:3" ht="12.75">
      <c r="A189" s="7">
        <v>1220289982.0298321</v>
      </c>
      <c r="B189" s="7">
        <v>0.1569671630859375</v>
      </c>
      <c r="C189" s="7">
        <v>0.086395263671875</v>
      </c>
    </row>
    <row r="190" spans="1:3" ht="12.75">
      <c r="A190" s="7">
        <v>1267559037.093964</v>
      </c>
      <c r="B190" s="7">
        <v>0.1542205810546875</v>
      </c>
      <c r="C190" s="7">
        <v>0.089569091796875</v>
      </c>
    </row>
    <row r="191" spans="1:3" ht="12.75">
      <c r="A191" s="7">
        <v>1316659102.4913442</v>
      </c>
      <c r="B191" s="7">
        <v>0.15016937255859375</v>
      </c>
      <c r="C191" s="7">
        <v>0.0927734375</v>
      </c>
    </row>
    <row r="192" spans="1:3" ht="12.75">
      <c r="A192" s="7">
        <v>1367661104.0916755</v>
      </c>
      <c r="B192" s="7">
        <v>0.1469879150390625</v>
      </c>
      <c r="C192" s="7">
        <v>0.0955047607421875</v>
      </c>
    </row>
    <row r="193" spans="1:3" ht="12.75">
      <c r="A193" s="7">
        <v>1420638715.1434727</v>
      </c>
      <c r="B193" s="7">
        <v>0.14394378662109375</v>
      </c>
      <c r="C193" s="7">
        <v>0.09917449951171875</v>
      </c>
    </row>
    <row r="194" spans="1:3" ht="12.75">
      <c r="A194" s="7">
        <v>1475668462.696307</v>
      </c>
      <c r="B194" s="7">
        <v>0.14032745361328125</v>
      </c>
      <c r="C194" s="7">
        <v>0.1039581298828125</v>
      </c>
    </row>
    <row r="195" spans="1:3" ht="12.75">
      <c r="A195" s="7">
        <v>1532829838.1454167</v>
      </c>
      <c r="B195" s="7">
        <v>0.13536834716796875</v>
      </c>
      <c r="C195" s="7">
        <v>0.108551025390625</v>
      </c>
    </row>
    <row r="196" spans="1:3" ht="12.75">
      <c r="A196" s="7">
        <v>1592205412.058363</v>
      </c>
      <c r="B196" s="7">
        <v>0.1292877197265625</v>
      </c>
      <c r="C196" s="7">
        <v>0.11309051513671875</v>
      </c>
    </row>
    <row r="197" spans="1:3" ht="12.75">
      <c r="A197" s="7">
        <v>1653880953.4496024</v>
      </c>
      <c r="B197" s="7">
        <v>0.12412643432617188</v>
      </c>
      <c r="C197" s="7">
        <v>0.11513519287109375</v>
      </c>
    </row>
    <row r="198" spans="1:3" ht="12.75">
      <c r="A198" s="7">
        <v>1717945553.6752698</v>
      </c>
      <c r="B198" s="7">
        <v>0.1196136474609375</v>
      </c>
      <c r="C198" s="7">
        <v>0.11977767944335938</v>
      </c>
    </row>
    <row r="199" spans="1:3" ht="12.75">
      <c r="A199" s="7">
        <v>1784491755.1271405</v>
      </c>
      <c r="B199" s="7">
        <v>0.11275482177734375</v>
      </c>
      <c r="C199" s="7">
        <v>0.12590789794921875</v>
      </c>
    </row>
    <row r="200" spans="1:3" ht="12.75">
      <c r="A200" s="7">
        <v>1853615684.9116695</v>
      </c>
      <c r="B200" s="7">
        <v>0.10494232177734375</v>
      </c>
      <c r="C200" s="7">
        <v>0.12902069091796875</v>
      </c>
    </row>
    <row r="201" spans="1:3" ht="12.75">
      <c r="A201" s="7">
        <v>1925417193.7072127</v>
      </c>
      <c r="B201" s="7">
        <v>0.1001739501953125</v>
      </c>
      <c r="C201" s="7">
        <v>0.13232421875</v>
      </c>
    </row>
    <row r="202" spans="1:3" ht="12.75">
      <c r="A202" s="7">
        <v>2000000000.0000105</v>
      </c>
      <c r="B202" s="7">
        <v>0.093841552734375</v>
      </c>
      <c r="C202" s="7">
        <v>0.13945770263671875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09"/>
  <sheetViews>
    <sheetView tabSelected="1" zoomScale="130" zoomScaleNormal="130" workbookViewId="0" topLeftCell="A1">
      <selection activeCell="J5" sqref="J5"/>
    </sheetView>
  </sheetViews>
  <sheetFormatPr defaultColWidth="9.140625" defaultRowHeight="12.75"/>
  <cols>
    <col min="1" max="1" width="3.140625" style="0" customWidth="1"/>
    <col min="2" max="2" width="14.7109375" style="0" customWidth="1"/>
    <col min="3" max="3" width="13.28125" style="0" customWidth="1"/>
    <col min="4" max="4" width="14.00390625" style="0" customWidth="1"/>
    <col min="5" max="5" width="13.421875" style="0" customWidth="1"/>
    <col min="6" max="6" width="15.00390625" style="0" customWidth="1"/>
    <col min="7" max="7" width="9.00390625" style="1" customWidth="1"/>
    <col min="8" max="8" width="8.140625" style="1" customWidth="1"/>
    <col min="9" max="9" width="8.8515625" style="1" customWidth="1"/>
    <col min="10" max="10" width="17.28125" style="0" customWidth="1"/>
    <col min="11" max="11" width="16.00390625" style="0" customWidth="1"/>
    <col min="12" max="12" width="11.28125" style="4" customWidth="1"/>
    <col min="13" max="13" width="9.8515625" style="4" customWidth="1"/>
    <col min="14" max="14" width="11.28125" style="4" customWidth="1"/>
    <col min="15" max="15" width="9.140625" style="4" customWidth="1"/>
    <col min="16" max="16" width="11.421875" style="4" customWidth="1"/>
    <col min="17" max="17" width="11.00390625" style="26" customWidth="1"/>
    <col min="18" max="18" width="12.421875" style="1" customWidth="1"/>
    <col min="19" max="19" width="14.28125" style="1" customWidth="1"/>
    <col min="20" max="20" width="14.421875" style="1" customWidth="1"/>
    <col min="21" max="21" width="9.8515625" style="1" customWidth="1"/>
  </cols>
  <sheetData>
    <row r="1" ht="15" customHeight="1"/>
    <row r="2" spans="2:15" ht="21" customHeight="1" thickBot="1">
      <c r="B2" s="6" t="s">
        <v>9</v>
      </c>
      <c r="C2" s="6"/>
      <c r="D2" s="6"/>
      <c r="L2" s="2" t="s">
        <v>26</v>
      </c>
      <c r="M2" s="2"/>
      <c r="O2"/>
    </row>
    <row r="3" spans="2:15" ht="21" customHeight="1">
      <c r="B3" s="10" t="s">
        <v>14</v>
      </c>
      <c r="C3" s="10"/>
      <c r="D3" s="6"/>
      <c r="F3" s="1"/>
      <c r="G3" s="39" t="s">
        <v>33</v>
      </c>
      <c r="H3" s="40"/>
      <c r="I3" s="42" t="s">
        <v>34</v>
      </c>
      <c r="L3" t="s">
        <v>21</v>
      </c>
      <c r="M3"/>
      <c r="N3" s="1"/>
      <c r="O3"/>
    </row>
    <row r="4" spans="2:15" ht="21" customHeight="1" thickBot="1">
      <c r="B4" s="6"/>
      <c r="C4" s="6"/>
      <c r="D4" s="6"/>
      <c r="G4" s="37">
        <v>50</v>
      </c>
      <c r="H4" s="38"/>
      <c r="I4" s="41">
        <v>75</v>
      </c>
      <c r="L4"/>
      <c r="M4"/>
      <c r="N4" s="1"/>
      <c r="O4"/>
    </row>
    <row r="5" spans="2:17" ht="24.75" customHeight="1" thickBot="1">
      <c r="B5" s="27"/>
      <c r="C5" s="28" t="s">
        <v>35</v>
      </c>
      <c r="D5" s="27"/>
      <c r="E5" s="27"/>
      <c r="G5" s="30"/>
      <c r="H5" s="31"/>
      <c r="I5" s="32"/>
      <c r="K5" s="2" t="s">
        <v>27</v>
      </c>
      <c r="L5" s="2"/>
      <c r="M5" s="2"/>
      <c r="O5" s="21" t="s">
        <v>29</v>
      </c>
      <c r="P5" s="22"/>
      <c r="Q5" s="4"/>
    </row>
    <row r="6" spans="2:9" ht="15" customHeight="1">
      <c r="B6" s="20"/>
      <c r="D6" s="20"/>
      <c r="E6" s="23"/>
      <c r="F6" s="23"/>
      <c r="G6" s="17" t="s">
        <v>31</v>
      </c>
      <c r="H6" s="29"/>
      <c r="I6" s="36" t="s">
        <v>7</v>
      </c>
    </row>
    <row r="7" spans="5:19" ht="16.5" customHeight="1" thickBot="1">
      <c r="E7" s="24"/>
      <c r="F7" s="24"/>
      <c r="G7" s="34" t="s">
        <v>30</v>
      </c>
      <c r="H7" s="35"/>
      <c r="I7" s="34" t="s">
        <v>32</v>
      </c>
      <c r="L7" s="4" t="s">
        <v>6</v>
      </c>
      <c r="M7" s="4" t="s">
        <v>6</v>
      </c>
      <c r="P7" s="4" t="s">
        <v>6</v>
      </c>
      <c r="R7" s="4" t="s">
        <v>6</v>
      </c>
      <c r="S7" s="4" t="s">
        <v>6</v>
      </c>
    </row>
    <row r="8" spans="2:21" ht="22.5" customHeight="1" thickBot="1">
      <c r="B8" s="19" t="s">
        <v>22</v>
      </c>
      <c r="C8" s="19" t="s">
        <v>8</v>
      </c>
      <c r="D8" s="19" t="s">
        <v>23</v>
      </c>
      <c r="E8" s="19" t="s">
        <v>24</v>
      </c>
      <c r="F8" s="19" t="s">
        <v>25</v>
      </c>
      <c r="G8" s="18" t="s">
        <v>8</v>
      </c>
      <c r="H8" s="18" t="s">
        <v>28</v>
      </c>
      <c r="I8" s="18" t="s">
        <v>8</v>
      </c>
      <c r="J8" s="33" t="s">
        <v>11</v>
      </c>
      <c r="K8" s="33" t="s">
        <v>12</v>
      </c>
      <c r="L8" s="13" t="s">
        <v>3</v>
      </c>
      <c r="M8" s="13" t="s">
        <v>4</v>
      </c>
      <c r="N8" s="13" t="s">
        <v>15</v>
      </c>
      <c r="O8" s="13" t="s">
        <v>16</v>
      </c>
      <c r="P8" s="12" t="s">
        <v>5</v>
      </c>
      <c r="Q8" s="14" t="s">
        <v>17</v>
      </c>
      <c r="R8" s="13" t="s">
        <v>18</v>
      </c>
      <c r="S8" s="13" t="s">
        <v>19</v>
      </c>
      <c r="T8" s="13" t="s">
        <v>20</v>
      </c>
      <c r="U8" s="13" t="s">
        <v>16</v>
      </c>
    </row>
    <row r="9" spans="2:21" ht="12.75">
      <c r="B9" s="25">
        <v>10</v>
      </c>
      <c r="C9" s="25">
        <v>-10.1</v>
      </c>
      <c r="D9" s="25">
        <v>-80</v>
      </c>
      <c r="E9" s="25">
        <f>10^(C9/20)*COS(D9*PI()/180)</f>
        <v>0.05428379853432659</v>
      </c>
      <c r="F9" s="25">
        <f>10^(C9/20)*SIN(D9*PI()/180)</f>
        <v>-0.30785871972751677</v>
      </c>
      <c r="G9" s="5">
        <f>20*LOG(IMABS(J9))</f>
        <v>-10.099999999999994</v>
      </c>
      <c r="H9" s="5">
        <f>(1+10^(G9/20))/(1-10^(G9/20))</f>
        <v>1.9095477047473586</v>
      </c>
      <c r="I9" s="5">
        <f>20*LOG(IMABS(IMDIV(IMSUB(K9,$I$4+0),IMSUM(K9,$I$4+0))))</f>
        <v>-9.277017233115668</v>
      </c>
      <c r="J9" s="3" t="str">
        <f>COMPLEX(E9,F9)</f>
        <v>5.42837985343266E-002-0.307858719727517i</v>
      </c>
      <c r="K9" t="str">
        <f>IMDIV((IMPRODUCT($G$4,(IMSUM(1,J9)))),(IMSUB(1,J9)))</f>
        <v>45.6083855255842-31.1233699047395i</v>
      </c>
      <c r="L9" s="8">
        <f>IMREAL(K9)</f>
        <v>45.6083855255842</v>
      </c>
      <c r="M9" s="8">
        <f>IMAGINARY(K9)</f>
        <v>-31.1233699047395</v>
      </c>
      <c r="N9" s="11">
        <f>IF(M9&gt;=0,M9/(2*PI()*$B9),IF(-1/(2*PI()*$B9*M9)&lt;0.001,-1000000/(2*PI()*$B9*M9),-1/(2*PI()*$B9*M9)))</f>
        <v>511.3679642629542</v>
      </c>
      <c r="O9" s="8" t="str">
        <f>IF(M9&gt;0,"uH",IF(-1/(2*PI()*B9*M9)&lt;0.001,"pF","uF"))</f>
        <v>pF</v>
      </c>
      <c r="P9" s="8">
        <f>IMABS(K9)</f>
        <v>55.215839978013214</v>
      </c>
      <c r="Q9" s="26">
        <f>ABS(M9)/L9</f>
        <v>0.6824045522786754</v>
      </c>
      <c r="R9" s="5">
        <f>L9*(1+Q9^2)</f>
        <v>66.84711483083156</v>
      </c>
      <c r="S9" s="15">
        <f>M9*(1+Q9^2)/Q9^2</f>
        <v>-97.9581900613304</v>
      </c>
      <c r="T9" s="16">
        <f>IF(S9&gt;=0,S9/(2*PI()*$B9),IF(-1/(2*PI()*$B9*S9)&lt;0.001,-1000000/(2*PI()*$B9*S9),-1/(2*PI()*$B9*S9)))</f>
        <v>162.472319049842</v>
      </c>
      <c r="U9" s="1" t="str">
        <f>IF(S9&gt;0,"uH",IF(-1/(2*PI()*N9*S9)&lt;0.001,"pF","uF"))</f>
        <v>pF</v>
      </c>
    </row>
    <row r="10" spans="2:21" ht="12.75">
      <c r="B10" s="25">
        <v>10.5</v>
      </c>
      <c r="C10" s="25">
        <v>-10.2</v>
      </c>
      <c r="D10" s="25">
        <v>-79.5</v>
      </c>
      <c r="E10" s="25">
        <f aca="true" t="shared" si="0" ref="E10:E73">10^(C10/20)*COS(D10*PI()/180)</f>
        <v>0.056316161207009705</v>
      </c>
      <c r="F10" s="25">
        <f aca="true" t="shared" si="1" ref="F10:F73">10^(C10/20)*SIN(D10*PI()/180)</f>
        <v>-0.30385481498414607</v>
      </c>
      <c r="G10" s="5">
        <f>20*LOG(IMABS(J10))</f>
        <v>-10.200000000000003</v>
      </c>
      <c r="H10" s="5">
        <f aca="true" t="shared" si="2" ref="H10:H73">(1+10^(G10/20))/(1-10^(G10/20))</f>
        <v>1.8944797573705145</v>
      </c>
      <c r="I10" s="5">
        <f>20*LOG(IMABS(IMDIV(IMSUB(K10,$I$4+0),IMSUM(K10,$I$4+0))))</f>
        <v>-9.388250545682068</v>
      </c>
      <c r="J10" s="3" t="str">
        <f>COMPLEX(E10,F10)</f>
        <v>5.63161612070097E-002-0.303854814984146i</v>
      </c>
      <c r="K10" t="str">
        <f>IMDIV((IMPRODUCT($G$4,(IMSUM(1,J10)))),(IMSUB(1,J10)))</f>
        <v>46.0133873719368-30.9151527838136i</v>
      </c>
      <c r="L10" s="8">
        <f>IMREAL(K10)</f>
        <v>46.0133873719368</v>
      </c>
      <c r="M10" s="8">
        <f>IMAGINARY(K10)</f>
        <v>-30.9151527838136</v>
      </c>
      <c r="N10" s="11">
        <f aca="true" t="shared" si="3" ref="N10:N73">IF(M10&gt;=0,M10/(2*PI()*$B10),IF(-1/(2*PI()*$B10*M10)&lt;0.001,-1000000/(2*PI()*$B10*M10),-1/(2*PI()*$B10*M10)))</f>
        <v>490.29722524081143</v>
      </c>
      <c r="O10" s="8" t="str">
        <f aca="true" t="shared" si="4" ref="O10:O73">IF(M10&gt;0,"uH",IF(-1/(2*PI()*B10*M10)&lt;0.001,"pF","uF"))</f>
        <v>pF</v>
      </c>
      <c r="P10" s="8">
        <f>IMABS(K10)</f>
        <v>55.43445218531929</v>
      </c>
      <c r="Q10" s="26">
        <f aca="true" t="shared" si="5" ref="Q10:Q73">ABS(M10)/L10</f>
        <v>0.6718730036960614</v>
      </c>
      <c r="R10" s="5">
        <f aca="true" t="shared" si="6" ref="R10:R73">L10*(1+Q10^2)</f>
        <v>66.78444393252029</v>
      </c>
      <c r="S10" s="15">
        <f aca="true" t="shared" si="7" ref="S10:S73">M10*(1+Q10^2)/Q10^2</f>
        <v>-99.40039793998318</v>
      </c>
      <c r="T10" s="16">
        <f aca="true" t="shared" si="8" ref="T10:T73">IF(S10&gt;=0,S10/(2*PI()*$B10),IF(-1/(2*PI()*$B10*S10)&lt;0.001,-1000000/(2*PI()*$B10*S10),-1/(2*PI()*$B10*S10)))</f>
        <v>152.49047229118287</v>
      </c>
      <c r="U10" s="1" t="str">
        <f aca="true" t="shared" si="9" ref="U10:U73">IF(S10&gt;0,"uH",IF(-1/(2*PI()*N10*S10)&lt;0.001,"pF","uF"))</f>
        <v>pF</v>
      </c>
    </row>
    <row r="11" spans="2:21" ht="12.75">
      <c r="B11" s="25">
        <v>11</v>
      </c>
      <c r="C11" s="25">
        <v>-10.3</v>
      </c>
      <c r="D11" s="25">
        <v>-79</v>
      </c>
      <c r="E11" s="25">
        <f t="shared" si="0"/>
        <v>0.05829064285672483</v>
      </c>
      <c r="F11" s="25">
        <f t="shared" si="1"/>
        <v>-0.29987936080205463</v>
      </c>
      <c r="G11" s="5">
        <f>20*LOG(IMABS(J11))</f>
        <v>-10.29999999999999</v>
      </c>
      <c r="H11" s="5">
        <f t="shared" si="2"/>
        <v>1.8797369081087343</v>
      </c>
      <c r="I11" s="5">
        <f>20*LOG(IMABS(IMDIV(IMSUB(K11,$I$4+0),IMSUM(K11,$I$4+0))))</f>
        <v>-9.499818272237626</v>
      </c>
      <c r="J11" s="3" t="str">
        <f>COMPLEX(E11,F11)</f>
        <v>5.82906428567248E-002-0.299879360802055i</v>
      </c>
      <c r="K11" t="str">
        <f>IMDIV((IMPRODUCT($G$4,(IMSUM(1,J11)))),(IMSUB(1,J11)))</f>
        <v>46.4131049645853-30.7019358684386i</v>
      </c>
      <c r="L11" s="8">
        <f>IMREAL(K11)</f>
        <v>46.4131049645853</v>
      </c>
      <c r="M11" s="8">
        <f>IMAGINARY(K11)</f>
        <v>-30.7019358684386</v>
      </c>
      <c r="N11" s="11">
        <f t="shared" si="3"/>
        <v>471.26120164448554</v>
      </c>
      <c r="O11" s="8" t="str">
        <f t="shared" si="4"/>
        <v>pF</v>
      </c>
      <c r="P11" s="8">
        <f>IMABS(K11)</f>
        <v>55.64876619048557</v>
      </c>
      <c r="Q11" s="26">
        <f t="shared" si="5"/>
        <v>0.6614928238881059</v>
      </c>
      <c r="R11" s="5">
        <f t="shared" si="6"/>
        <v>66.72221522103028</v>
      </c>
      <c r="S11" s="15">
        <f t="shared" si="7"/>
        <v>-100.86612100922291</v>
      </c>
      <c r="T11" s="16">
        <f t="shared" si="8"/>
        <v>143.44391402589315</v>
      </c>
      <c r="U11" s="1" t="str">
        <f t="shared" si="9"/>
        <v>pF</v>
      </c>
    </row>
    <row r="12" spans="2:21" ht="12.75">
      <c r="B12" s="25">
        <v>11.5</v>
      </c>
      <c r="C12" s="25">
        <v>-10.4</v>
      </c>
      <c r="D12" s="25">
        <v>-78.5</v>
      </c>
      <c r="E12" s="25">
        <f t="shared" si="0"/>
        <v>0.060208153653621165</v>
      </c>
      <c r="F12" s="25">
        <f t="shared" si="1"/>
        <v>-0.29593252975841117</v>
      </c>
      <c r="G12" s="5">
        <f>20*LOG(IMABS(J12))</f>
        <v>-10.400000000000006</v>
      </c>
      <c r="H12" s="5">
        <f t="shared" si="2"/>
        <v>1.8653096939827893</v>
      </c>
      <c r="I12" s="5">
        <f>20*LOG(IMABS(IMDIV(IMSUB(K12,$I$4+0),IMSUM(K12,$I$4+0))))</f>
        <v>-9.611714270129358</v>
      </c>
      <c r="J12" s="3" t="str">
        <f>COMPLEX(E12,F12)</f>
        <v>6.02081536536212E-002-0.295932529758411i</v>
      </c>
      <c r="K12" t="str">
        <f>IMDIV((IMPRODUCT($G$4,(IMSUM(1,J12)))),(IMSUB(1,J12)))</f>
        <v>46.80743548641-30.4838453262751i</v>
      </c>
      <c r="L12" s="8">
        <f>IMREAL(K12)</f>
        <v>46.80743548641</v>
      </c>
      <c r="M12" s="8">
        <f>IMAGINARY(K12)</f>
        <v>-30.4838453262751</v>
      </c>
      <c r="N12" s="11">
        <f t="shared" si="3"/>
        <v>453.9965388464841</v>
      </c>
      <c r="O12" s="8" t="str">
        <f t="shared" si="4"/>
        <v>pF</v>
      </c>
      <c r="P12" s="8">
        <f>IMABS(K12)</f>
        <v>55.85875797662081</v>
      </c>
      <c r="Q12" s="26">
        <f t="shared" si="5"/>
        <v>0.6512607454242123</v>
      </c>
      <c r="R12" s="5">
        <f t="shared" si="6"/>
        <v>66.66036731699631</v>
      </c>
      <c r="S12" s="15">
        <f t="shared" si="7"/>
        <v>-102.35588093609985</v>
      </c>
      <c r="T12" s="16">
        <f t="shared" si="8"/>
        <v>135.21021110160166</v>
      </c>
      <c r="U12" s="1" t="str">
        <f t="shared" si="9"/>
        <v>pF</v>
      </c>
    </row>
    <row r="13" spans="2:21" ht="12.75">
      <c r="B13" s="25">
        <v>12</v>
      </c>
      <c r="C13" s="25">
        <v>-10.5</v>
      </c>
      <c r="D13" s="25">
        <v>-78</v>
      </c>
      <c r="E13" s="25">
        <f t="shared" si="0"/>
        <v>0.062069594803718375</v>
      </c>
      <c r="F13" s="25">
        <f t="shared" si="1"/>
        <v>-0.2920144845967007</v>
      </c>
      <c r="G13" s="5">
        <f>20*LOG(IMABS(J13))</f>
        <v>-10.499999999999991</v>
      </c>
      <c r="H13" s="5">
        <f t="shared" si="2"/>
        <v>1.851189011953622</v>
      </c>
      <c r="I13" s="5">
        <f>20*LOG(IMABS(IMDIV(IMSUB(K13,$I$4+0),IMSUM(K13,$I$4+0))))</f>
        <v>-9.723931981128764</v>
      </c>
      <c r="J13" s="3" t="str">
        <f>COMPLEX(E13,F13)</f>
        <v>6.20695948037184E-002-0.292014484596701i</v>
      </c>
      <c r="K13" t="str">
        <f>IMDIV((IMPRODUCT($G$4,(IMSUM(1,J13)))),(IMSUB(1,J13)))</f>
        <v>47.1962803921039-30.2610103757932i</v>
      </c>
      <c r="L13" s="8">
        <f>IMREAL(K13)</f>
        <v>47.1962803921039</v>
      </c>
      <c r="M13" s="8">
        <f>IMAGINARY(K13)</f>
        <v>-30.2610103757932</v>
      </c>
      <c r="N13" s="11">
        <f t="shared" si="3"/>
        <v>438.28384312422236</v>
      </c>
      <c r="O13" s="8" t="str">
        <f t="shared" si="4"/>
        <v>pF</v>
      </c>
      <c r="P13" s="8">
        <f>IMABS(K13)</f>
        <v>56.064406104175895</v>
      </c>
      <c r="Q13" s="26">
        <f t="shared" si="5"/>
        <v>0.641173629031494</v>
      </c>
      <c r="R13" s="5">
        <f t="shared" si="6"/>
        <v>66.59884223291093</v>
      </c>
      <c r="S13" s="15">
        <f t="shared" si="7"/>
        <v>-103.87021427177199</v>
      </c>
      <c r="T13" s="16">
        <f t="shared" si="8"/>
        <v>127.687345379136</v>
      </c>
      <c r="U13" s="1" t="str">
        <f t="shared" si="9"/>
        <v>pF</v>
      </c>
    </row>
    <row r="14" spans="2:21" ht="12.75">
      <c r="B14" s="25">
        <v>12.5</v>
      </c>
      <c r="C14" s="25">
        <v>-10.6</v>
      </c>
      <c r="D14" s="25">
        <v>-77.5</v>
      </c>
      <c r="E14" s="25">
        <f t="shared" si="0"/>
        <v>0.06387585856702396</v>
      </c>
      <c r="F14" s="25">
        <f t="shared" si="1"/>
        <v>-0.2881253784169898</v>
      </c>
      <c r="G14" s="5">
        <f>20*LOG(IMABS(J14))</f>
        <v>-10.599999999999998</v>
      </c>
      <c r="H14" s="5">
        <f t="shared" si="2"/>
        <v>1.837366101950749</v>
      </c>
      <c r="I14" s="5">
        <f>20*LOG(IMABS(IMDIV(IMSUB(K14,$I$4+0),IMSUM(K14,$I$4+0))))</f>
        <v>-9.836464410279973</v>
      </c>
      <c r="J14" s="3" t="str">
        <f>COMPLEX(E14,F14)</f>
        <v>6.3875858567024E-002-0.28812537841699i</v>
      </c>
      <c r="K14" t="str">
        <f>IMDIV((IMPRODUCT($G$4,(IMSUM(1,J14)))),(IMSUB(1,J14)))</f>
        <v>47.5795455131195-30.0335631059446i</v>
      </c>
      <c r="L14" s="8">
        <f>IMREAL(K14)</f>
        <v>47.5795455131195</v>
      </c>
      <c r="M14" s="8">
        <f>IMAGINARY(K14)</f>
        <v>-30.0335631059446</v>
      </c>
      <c r="N14" s="11">
        <f t="shared" si="3"/>
        <v>423.93889138087246</v>
      </c>
      <c r="O14" s="8" t="str">
        <f t="shared" si="4"/>
        <v>pF</v>
      </c>
      <c r="P14" s="8">
        <f>IMABS(K14)</f>
        <v>56.26569171416776</v>
      </c>
      <c r="Q14" s="26">
        <f t="shared" si="5"/>
        <v>0.631228457145796</v>
      </c>
      <c r="R14" s="5">
        <f t="shared" si="6"/>
        <v>66.53758521507581</v>
      </c>
      <c r="S14" s="15">
        <f t="shared" si="7"/>
        <v>-105.40967293511531</v>
      </c>
      <c r="T14" s="16">
        <f t="shared" si="8"/>
        <v>120.78963052270379</v>
      </c>
      <c r="U14" s="1" t="str">
        <f t="shared" si="9"/>
        <v>pF</v>
      </c>
    </row>
    <row r="15" spans="2:21" ht="12.75">
      <c r="B15" s="25">
        <v>13</v>
      </c>
      <c r="C15" s="25">
        <v>-10.7</v>
      </c>
      <c r="D15" s="25">
        <v>-77</v>
      </c>
      <c r="E15" s="25">
        <f t="shared" si="0"/>
        <v>0.0656278282770836</v>
      </c>
      <c r="F15" s="25">
        <f t="shared" si="1"/>
        <v>-0.28426535486385124</v>
      </c>
      <c r="G15" s="5">
        <f>20*LOG(IMABS(J15))</f>
        <v>-10.700000000000005</v>
      </c>
      <c r="H15" s="5">
        <f t="shared" si="2"/>
        <v>1.8238325308524097</v>
      </c>
      <c r="I15" s="5">
        <f>20*LOG(IMABS(IMDIV(IMSUB(K15,$I$4+0),IMSUM(K15,$I$4+0))))</f>
        <v>-9.949304103851356</v>
      </c>
      <c r="J15" s="3" t="str">
        <f>COMPLEX(E15,F15)</f>
        <v>6.56278282770836E-002-0.284265354863851i</v>
      </c>
      <c r="K15" t="str">
        <f>IMDIV((IMPRODUCT($G$4,(IMSUM(1,J15)))),(IMSUB(1,J15)))</f>
        <v>47.9571411536395-29.8016382916692i</v>
      </c>
      <c r="L15" s="8">
        <f>IMREAL(K15)</f>
        <v>47.9571411536395</v>
      </c>
      <c r="M15" s="8">
        <f>IMAGINARY(K15)</f>
        <v>-29.8016382916692</v>
      </c>
      <c r="N15" s="11">
        <f t="shared" si="3"/>
        <v>410.805869473563</v>
      </c>
      <c r="O15" s="8" t="str">
        <f t="shared" si="4"/>
        <v>pF</v>
      </c>
      <c r="P15" s="8">
        <f>IMABS(K15)</f>
        <v>56.46259852767659</v>
      </c>
      <c r="Q15" s="26">
        <f t="shared" si="5"/>
        <v>0.6214223278279701</v>
      </c>
      <c r="R15" s="5">
        <f t="shared" si="6"/>
        <v>66.47654459393574</v>
      </c>
      <c r="S15" s="15">
        <f t="shared" si="7"/>
        <v>-106.97482471588727</v>
      </c>
      <c r="T15" s="16">
        <f t="shared" si="8"/>
        <v>114.44457107231494</v>
      </c>
      <c r="U15" s="1" t="str">
        <f t="shared" si="9"/>
        <v>pF</v>
      </c>
    </row>
    <row r="16" spans="2:21" ht="12.75">
      <c r="B16" s="25">
        <v>13.5</v>
      </c>
      <c r="C16" s="25">
        <v>-10.8</v>
      </c>
      <c r="D16" s="25">
        <v>-76.5</v>
      </c>
      <c r="E16" s="25">
        <f t="shared" si="0"/>
        <v>0.06732637836192844</v>
      </c>
      <c r="F16" s="25">
        <f t="shared" si="1"/>
        <v>-0.2804345483119609</v>
      </c>
      <c r="G16" s="5">
        <f>20*LOG(IMABS(J16))</f>
        <v>-10.799999999999999</v>
      </c>
      <c r="H16" s="5">
        <f t="shared" si="2"/>
        <v>1.8105801773557006</v>
      </c>
      <c r="I16" s="5">
        <f>20*LOG(IMABS(IMDIV(IMSUB(K16,$I$4+0),IMSUM(K16,$I$4+0))))</f>
        <v>-10.062443126372926</v>
      </c>
      <c r="J16" s="3" t="str">
        <f>COMPLEX(E16,F16)</f>
        <v>6.73263783619284E-002-0.280434548311961i</v>
      </c>
      <c r="K16" t="str">
        <f>IMDIV((IMPRODUCT($G$4,(IMSUM(1,J16)))),(IMSUB(1,J16)))</f>
        <v>48.3289821773884-29.5653732057529i</v>
      </c>
      <c r="L16" s="8">
        <f>IMREAL(K16)</f>
        <v>48.3289821773884</v>
      </c>
      <c r="M16" s="8">
        <f>IMAGINARY(K16)</f>
        <v>-29.5653732057529</v>
      </c>
      <c r="N16" s="11">
        <f t="shared" si="3"/>
        <v>398.75211321702915</v>
      </c>
      <c r="O16" s="8" t="str">
        <f t="shared" si="4"/>
        <v>pF</v>
      </c>
      <c r="P16" s="8">
        <f>IMABS(K16)</f>
        <v>56.655112841629546</v>
      </c>
      <c r="Q16" s="26">
        <f t="shared" si="5"/>
        <v>0.6117524490218956</v>
      </c>
      <c r="R16" s="5">
        <f t="shared" si="6"/>
        <v>66.41567164225407</v>
      </c>
      <c r="S16" s="15">
        <f t="shared" si="7"/>
        <v>-108.56625379831858</v>
      </c>
      <c r="T16" s="16">
        <f t="shared" si="8"/>
        <v>108.59041950314294</v>
      </c>
      <c r="U16" s="1" t="str">
        <f t="shared" si="9"/>
        <v>pF</v>
      </c>
    </row>
    <row r="17" spans="2:21" ht="12.75">
      <c r="B17" s="25">
        <v>14</v>
      </c>
      <c r="C17" s="25">
        <v>-10.9</v>
      </c>
      <c r="D17" s="25">
        <v>-76</v>
      </c>
      <c r="E17" s="25">
        <f t="shared" si="0"/>
        <v>0.06897237436638266</v>
      </c>
      <c r="F17" s="25">
        <f t="shared" si="1"/>
        <v>-0.27663308404938386</v>
      </c>
      <c r="G17" s="5">
        <f>20*LOG(IMABS(J17))</f>
        <v>-10.899999999999997</v>
      </c>
      <c r="H17" s="5">
        <f t="shared" si="2"/>
        <v>1.7976012176795615</v>
      </c>
      <c r="I17" s="5">
        <f>20*LOG(IMABS(IMDIV(IMSUB(K17,$I$4+0),IMSUM(K17,$I$4+0))))</f>
        <v>-10.175873036742464</v>
      </c>
      <c r="J17" s="3" t="str">
        <f>COMPLEX(E17,F17)</f>
        <v>6.89723743663827E-002-0.276633084049384i</v>
      </c>
      <c r="K17" t="str">
        <f>IMDIV((IMPRODUCT($G$4,(IMSUM(1,J17)))),(IMSUB(1,J17)))</f>
        <v>48.6949880851444-29.3249074275642i</v>
      </c>
      <c r="L17" s="8">
        <f>IMREAL(K17)</f>
        <v>48.6949880851444</v>
      </c>
      <c r="M17" s="8">
        <f>IMAGINARY(K17)</f>
        <v>-29.3249074275642</v>
      </c>
      <c r="N17" s="11">
        <f t="shared" si="3"/>
        <v>387.66397639721174</v>
      </c>
      <c r="O17" s="8" t="str">
        <f t="shared" si="4"/>
        <v>pF</v>
      </c>
      <c r="P17" s="8">
        <f>IMABS(K17)</f>
        <v>56.84322352090498</v>
      </c>
      <c r="Q17" s="26">
        <f t="shared" si="5"/>
        <v>0.6022161331324051</v>
      </c>
      <c r="R17" s="5">
        <f t="shared" si="6"/>
        <v>66.35492044063785</v>
      </c>
      <c r="S17" s="15">
        <f t="shared" si="7"/>
        <v>-110.18456130607989</v>
      </c>
      <c r="T17" s="16">
        <f t="shared" si="8"/>
        <v>103.17425677514024</v>
      </c>
      <c r="U17" s="1" t="str">
        <f t="shared" si="9"/>
        <v>pF</v>
      </c>
    </row>
    <row r="18" spans="2:21" ht="12.75">
      <c r="B18" s="25">
        <v>14.5</v>
      </c>
      <c r="C18" s="25">
        <v>-11</v>
      </c>
      <c r="D18" s="25">
        <v>-75.5</v>
      </c>
      <c r="E18" s="25">
        <f t="shared" si="0"/>
        <v>0.07056667297569623</v>
      </c>
      <c r="F18" s="25">
        <f t="shared" si="1"/>
        <v>-0.27286107845856145</v>
      </c>
      <c r="G18" s="5">
        <f>20*LOG(IMABS(J18))</f>
        <v>-11.000000000000016</v>
      </c>
      <c r="H18" s="5">
        <f t="shared" si="2"/>
        <v>1.784888112047632</v>
      </c>
      <c r="I18" s="5">
        <f>20*LOG(IMABS(IMDIV(IMSUB(K18,$I$4+0),IMSUM(K18,$I$4+0))))</f>
        <v>-10.289584863385159</v>
      </c>
      <c r="J18" s="3" t="str">
        <f>COMPLEX(E18,F18)</f>
        <v>7.05666729756962E-002-0.272861078458561i</v>
      </c>
      <c r="K18" t="str">
        <f>IMDIV((IMPRODUCT($G$4,(IMSUM(1,J18)))),(IMSUB(1,J18)))</f>
        <v>49.0550830828389-29.0803826492i</v>
      </c>
      <c r="L18" s="8">
        <f>IMREAL(K18)</f>
        <v>49.0550830828389</v>
      </c>
      <c r="M18" s="8">
        <f>IMAGINARY(K18)</f>
        <v>-29.0803826492</v>
      </c>
      <c r="N18" s="11">
        <f t="shared" si="3"/>
        <v>377.443553761381</v>
      </c>
      <c r="O18" s="8" t="str">
        <f t="shared" si="4"/>
        <v>pF</v>
      </c>
      <c r="P18" s="8">
        <f>IMABS(K18)</f>
        <v>57.02692198679602</v>
      </c>
      <c r="Q18" s="26">
        <f t="shared" si="5"/>
        <v>0.5928107919028943</v>
      </c>
      <c r="R18" s="5">
        <f t="shared" si="6"/>
        <v>66.29424774995034</v>
      </c>
      <c r="S18" s="15">
        <f t="shared" si="7"/>
        <v>-111.83036586960398</v>
      </c>
      <c r="T18" s="16">
        <f t="shared" si="8"/>
        <v>98.15047001324561</v>
      </c>
      <c r="U18" s="1" t="str">
        <f t="shared" si="9"/>
        <v>pF</v>
      </c>
    </row>
    <row r="19" spans="2:21" ht="12.75">
      <c r="B19" s="25">
        <v>15</v>
      </c>
      <c r="C19" s="25">
        <v>-11.1</v>
      </c>
      <c r="D19" s="25">
        <v>-75</v>
      </c>
      <c r="E19" s="25">
        <f t="shared" si="0"/>
        <v>0.07211012204046763</v>
      </c>
      <c r="F19" s="25">
        <f t="shared" si="1"/>
        <v>-0.26911863919501755</v>
      </c>
      <c r="G19" s="5">
        <f>20*LOG(IMABS(J19))</f>
        <v>-11.099999999999985</v>
      </c>
      <c r="H19" s="5">
        <f t="shared" si="2"/>
        <v>1.7724335919017842</v>
      </c>
      <c r="I19" s="5">
        <f>20*LOG(IMABS(IMDIV(IMSUB(K19,$I$4+0),IMSUM(K19,$I$4+0))))</f>
        <v>-10.40356907845418</v>
      </c>
      <c r="J19" s="3" t="str">
        <f>COMPLEX(E19,F19)</f>
        <v>7.21101220404676E-002-0.269118639195018i</v>
      </c>
      <c r="K19" t="str">
        <f>IMDIV((IMPRODUCT($G$4,(IMSUM(1,J19)))),(IMSUB(1,J19)))</f>
        <v>49.4091961401592-28.8319424795763i</v>
      </c>
      <c r="L19" s="8">
        <f>IMREAL(K19)</f>
        <v>49.4091961401592</v>
      </c>
      <c r="M19" s="8">
        <f>IMAGINARY(K19)</f>
        <v>-28.8319424795763</v>
      </c>
      <c r="N19" s="11">
        <f t="shared" si="3"/>
        <v>368.0060594937624</v>
      </c>
      <c r="O19" s="8" t="str">
        <f t="shared" si="4"/>
        <v>pF</v>
      </c>
      <c r="P19" s="8">
        <f>IMABS(K19)</f>
        <v>57.206202201879464</v>
      </c>
      <c r="Q19" s="26">
        <f t="shared" si="5"/>
        <v>0.5835339315739655</v>
      </c>
      <c r="R19" s="5">
        <f t="shared" si="6"/>
        <v>66.23361289018078</v>
      </c>
      <c r="S19" s="15">
        <f t="shared" si="7"/>
        <v>-113.50430421677265</v>
      </c>
      <c r="T19" s="16">
        <f t="shared" si="8"/>
        <v>93.47953465443815</v>
      </c>
      <c r="U19" s="1" t="str">
        <f t="shared" si="9"/>
        <v>pF</v>
      </c>
    </row>
    <row r="20" spans="2:21" ht="12.75">
      <c r="B20" s="25">
        <v>15.5</v>
      </c>
      <c r="C20" s="25">
        <v>-11.2</v>
      </c>
      <c r="D20" s="25">
        <v>-74.5</v>
      </c>
      <c r="E20" s="25">
        <f t="shared" si="0"/>
        <v>0.07360356060282149</v>
      </c>
      <c r="F20" s="25">
        <f t="shared" si="1"/>
        <v>-0.2654058653637955</v>
      </c>
      <c r="G20" s="5">
        <f>20*LOG(IMABS(J20))</f>
        <v>-11.199999999999985</v>
      </c>
      <c r="H20" s="5">
        <f t="shared" si="2"/>
        <v>1.7602306478006173</v>
      </c>
      <c r="I20" s="5">
        <f>20*LOG(IMABS(IMDIV(IMSUB(K20,$I$4+0),IMSUM(K20,$I$4+0))))</f>
        <v>-10.517815571064606</v>
      </c>
      <c r="J20" s="3" t="str">
        <f>COMPLEX(E20,F20)</f>
        <v>7.36035606028215E-002-0.265405865363796i</v>
      </c>
      <c r="K20" t="str">
        <f>IMDIV((IMPRODUCT($G$4,(IMSUM(1,J20)))),(IMSUB(1,J20)))</f>
        <v>49.7572610396213-28.579732246997i</v>
      </c>
      <c r="L20" s="8">
        <f>IMREAL(K20)</f>
        <v>49.7572610396213</v>
      </c>
      <c r="M20" s="8">
        <f>IMAGINARY(K20)</f>
        <v>-28.579732246997</v>
      </c>
      <c r="N20" s="11">
        <f t="shared" si="3"/>
        <v>359.2777131674255</v>
      </c>
      <c r="O20" s="8" t="str">
        <f t="shared" si="4"/>
        <v>pF</v>
      </c>
      <c r="P20" s="8">
        <f>IMABS(K20)</f>
        <v>57.38106065136</v>
      </c>
      <c r="Q20" s="26">
        <f t="shared" si="5"/>
        <v>0.5743831483055145</v>
      </c>
      <c r="R20" s="5">
        <f t="shared" si="6"/>
        <v>66.17297762538007</v>
      </c>
      <c r="S20" s="15">
        <f t="shared" si="7"/>
        <v>-115.207031788096</v>
      </c>
      <c r="T20" s="16">
        <f t="shared" si="8"/>
        <v>89.12703231105532</v>
      </c>
      <c r="U20" s="1" t="str">
        <f t="shared" si="9"/>
        <v>pF</v>
      </c>
    </row>
    <row r="21" spans="2:21" ht="12.75">
      <c r="B21" s="25">
        <v>16</v>
      </c>
      <c r="C21" s="25">
        <v>-11.3</v>
      </c>
      <c r="D21" s="25">
        <v>-74</v>
      </c>
      <c r="E21" s="25">
        <f t="shared" si="0"/>
        <v>0.07504781892380806</v>
      </c>
      <c r="F21" s="25">
        <f t="shared" si="1"/>
        <v>-0.2617228476936453</v>
      </c>
      <c r="G21" s="5">
        <f>20*LOG(IMABS(J21))</f>
        <v>-11.30000000000001</v>
      </c>
      <c r="H21" s="5">
        <f t="shared" si="2"/>
        <v>1.7482725179605851</v>
      </c>
      <c r="I21" s="5">
        <f>20*LOG(IMABS(IMDIV(IMSUB(K21,$I$4+0),IMSUM(K21,$I$4+0))))</f>
        <v>-10.632313619553228</v>
      </c>
      <c r="J21" s="3" t="str">
        <f>COMPLEX(E21,F21)</f>
        <v>7.50478189238081E-002-0.261722847693645i</v>
      </c>
      <c r="K21" t="str">
        <f>IMDIV((IMPRODUCT($G$4,(IMSUM(1,J21)))),(IMSUB(1,J21)))</f>
        <v>50.0992164160948-28.3238988007368i</v>
      </c>
      <c r="L21" s="8">
        <f>IMREAL(K21)</f>
        <v>50.0992164160948</v>
      </c>
      <c r="M21" s="8">
        <f>IMAGINARY(K21)</f>
        <v>-28.3238988007368</v>
      </c>
      <c r="N21" s="11">
        <f t="shared" si="3"/>
        <v>351.1940221656455</v>
      </c>
      <c r="O21" s="8" t="str">
        <f t="shared" si="4"/>
        <v>pF</v>
      </c>
      <c r="P21" s="8">
        <f>IMABS(K21)</f>
        <v>57.55149632095661</v>
      </c>
      <c r="Q21" s="26">
        <f t="shared" si="5"/>
        <v>0.5653561238462306</v>
      </c>
      <c r="R21" s="5">
        <f t="shared" si="6"/>
        <v>66.11230605429225</v>
      </c>
      <c r="S21" s="15">
        <f t="shared" si="7"/>
        <v>-116.9392233775006</v>
      </c>
      <c r="T21" s="16">
        <f t="shared" si="8"/>
        <v>85.06285278748757</v>
      </c>
      <c r="U21" s="1" t="str">
        <f t="shared" si="9"/>
        <v>pF</v>
      </c>
    </row>
    <row r="22" spans="2:21" ht="12.75">
      <c r="B22" s="25">
        <v>16.5</v>
      </c>
      <c r="C22" s="25">
        <v>-11.4</v>
      </c>
      <c r="D22" s="25">
        <v>-73.5</v>
      </c>
      <c r="E22" s="25">
        <f t="shared" si="0"/>
        <v>0.07644371851199071</v>
      </c>
      <c r="F22" s="25">
        <f t="shared" si="1"/>
        <v>-0.25806966870897186</v>
      </c>
      <c r="G22" s="5">
        <f>20*LOG(IMABS(J22))</f>
        <v>-11.399999999999997</v>
      </c>
      <c r="H22" s="5">
        <f t="shared" si="2"/>
        <v>1.7365526774002034</v>
      </c>
      <c r="I22" s="5">
        <f>20*LOG(IMABS(IMDIV(IMSUB(K22,$I$4+0),IMSUM(K22,$I$4+0))))</f>
        <v>-10.74705186276345</v>
      </c>
      <c r="J22" s="3" t="str">
        <f>COMPLEX(E22,F22)</f>
        <v>7.64437185119907E-002-0.258069668708972i</v>
      </c>
      <c r="K22" t="str">
        <f>IMDIV((IMPRODUCT($G$4,(IMSUM(1,J22)))),(IMSUB(1,J22)))</f>
        <v>50.4350057868041-28.0645903121614i</v>
      </c>
      <c r="L22" s="8">
        <f>IMREAL(K22)</f>
        <v>50.4350057868041</v>
      </c>
      <c r="M22" s="8">
        <f>IMAGINARY(K22)</f>
        <v>-28.0645903121614</v>
      </c>
      <c r="N22" s="11">
        <f t="shared" si="3"/>
        <v>343.6983764769829</v>
      </c>
      <c r="O22" s="8" t="str">
        <f t="shared" si="4"/>
        <v>pF</v>
      </c>
      <c r="P22" s="8">
        <f>IMABS(K22)</f>
        <v>57.717510671410864</v>
      </c>
      <c r="Q22" s="26">
        <f t="shared" si="5"/>
        <v>0.556450621435326</v>
      </c>
      <c r="R22" s="5">
        <f t="shared" si="6"/>
        <v>66.05156450633415</v>
      </c>
      <c r="S22" s="15">
        <f t="shared" si="7"/>
        <v>-118.70157379995135</v>
      </c>
      <c r="T22" s="16">
        <f t="shared" si="8"/>
        <v>81.26054118741169</v>
      </c>
      <c r="U22" s="1" t="str">
        <f t="shared" si="9"/>
        <v>pF</v>
      </c>
    </row>
    <row r="23" spans="2:21" ht="12.75">
      <c r="B23" s="25">
        <v>17</v>
      </c>
      <c r="C23" s="25">
        <v>-11.5</v>
      </c>
      <c r="D23" s="25">
        <v>-73</v>
      </c>
      <c r="E23" s="25">
        <f t="shared" si="0"/>
        <v>0.07779207215318835</v>
      </c>
      <c r="F23" s="25">
        <f t="shared" si="1"/>
        <v>-0.25444640289956333</v>
      </c>
      <c r="G23" s="5">
        <f>20*LOG(IMABS(J23))</f>
        <v>-11.50000000000001</v>
      </c>
      <c r="H23" s="5">
        <f t="shared" si="2"/>
        <v>1.7250648276506362</v>
      </c>
      <c r="I23" s="5">
        <f>20*LOG(IMABS(IMDIV(IMSUB(K23,$I$4+0),IMSUM(K23,$I$4+0))))</f>
        <v>-10.86201827036053</v>
      </c>
      <c r="J23" s="3" t="str">
        <f>COMPLEX(E23,F23)</f>
        <v>7.77920721531884E-002-0.254446402899563i</v>
      </c>
      <c r="K23" t="str">
        <f>IMDIV((IMPRODUCT($G$4,(IMSUM(1,J23)))),(IMSUB(1,J23)))</f>
        <v>50.7645775718686-27.8019560759132i</v>
      </c>
      <c r="L23" s="8">
        <f>IMREAL(K23)</f>
        <v>50.7645775718686</v>
      </c>
      <c r="M23" s="8">
        <f>IMAGINARY(K23)</f>
        <v>-27.8019560759132</v>
      </c>
      <c r="N23" s="11">
        <f t="shared" si="3"/>
        <v>336.74089155564326</v>
      </c>
      <c r="O23" s="8" t="str">
        <f t="shared" si="4"/>
        <v>pF</v>
      </c>
      <c r="P23" s="8">
        <f>IMABS(K23)</f>
        <v>57.879107609717614</v>
      </c>
      <c r="Q23" s="26">
        <f t="shared" si="5"/>
        <v>0.547664481922524</v>
      </c>
      <c r="R23" s="5">
        <f t="shared" si="6"/>
        <v>65.99072144261638</v>
      </c>
      <c r="S23" s="15">
        <f t="shared" si="7"/>
        <v>-120.49479858719745</v>
      </c>
      <c r="T23" s="16">
        <f t="shared" si="8"/>
        <v>77.69676023997737</v>
      </c>
      <c r="U23" s="1" t="str">
        <f t="shared" si="9"/>
        <v>pF</v>
      </c>
    </row>
    <row r="24" spans="2:21" ht="12.75">
      <c r="B24" s="25">
        <v>17.5</v>
      </c>
      <c r="C24" s="25">
        <v>-11.6</v>
      </c>
      <c r="D24" s="25">
        <v>-72.5</v>
      </c>
      <c r="E24" s="25">
        <f t="shared" si="0"/>
        <v>0.07909368394134002</v>
      </c>
      <c r="F24" s="25">
        <f t="shared" si="1"/>
        <v>-0.25085311688811257</v>
      </c>
      <c r="G24" s="5">
        <f>20*LOG(IMABS(J24))</f>
        <v>-11.599999999999987</v>
      </c>
      <c r="H24" s="5">
        <f t="shared" si="2"/>
        <v>1.7138028869985602</v>
      </c>
      <c r="I24" s="5">
        <f>20*LOG(IMABS(IMDIV(IMSUB(K24,$I$4+0),IMSUM(K24,$I$4+0))))</f>
        <v>-10.97720011218238</v>
      </c>
      <c r="J24" s="3" t="str">
        <f>COMPLEX(E24,F24)</f>
        <v>7.909368394134E-002-0.250853116888113i</v>
      </c>
      <c r="K24" t="str">
        <f>IMDIV((IMPRODUCT($G$4,(IMSUM(1,J24)))),(IMSUB(1,J24)))</f>
        <v>51.0878851054602-27.5361463116699i</v>
      </c>
      <c r="L24" s="8">
        <f>IMREAL(K24)</f>
        <v>51.0878851054602</v>
      </c>
      <c r="M24" s="8">
        <f>IMAGINARY(K24)</f>
        <v>-27.5361463116699</v>
      </c>
      <c r="N24" s="11">
        <f t="shared" si="3"/>
        <v>330.27744963809363</v>
      </c>
      <c r="O24" s="8" t="str">
        <f t="shared" si="4"/>
        <v>pF</v>
      </c>
      <c r="P24" s="8">
        <f>IMABS(K24)</f>
        <v>58.036293457166906</v>
      </c>
      <c r="Q24" s="26">
        <f t="shared" si="5"/>
        <v>0.5389956200932435</v>
      </c>
      <c r="R24" s="5">
        <f t="shared" si="6"/>
        <v>65.92974736169701</v>
      </c>
      <c r="S24" s="15">
        <f t="shared" si="7"/>
        <v>-122.31963471297128</v>
      </c>
      <c r="T24" s="16">
        <f t="shared" si="8"/>
        <v>74.35084480116836</v>
      </c>
      <c r="U24" s="1" t="str">
        <f t="shared" si="9"/>
        <v>pF</v>
      </c>
    </row>
    <row r="25" spans="2:21" ht="12.75">
      <c r="B25" s="25">
        <v>18</v>
      </c>
      <c r="C25" s="25">
        <v>-11.7</v>
      </c>
      <c r="D25" s="25">
        <v>-72</v>
      </c>
      <c r="E25" s="25">
        <f t="shared" si="0"/>
        <v>0.08034934931046087</v>
      </c>
      <c r="F25" s="25">
        <f t="shared" si="1"/>
        <v>-0.24728986959554916</v>
      </c>
      <c r="G25" s="5">
        <f>20*LOG(IMABS(J25))</f>
        <v>-11.700000000000006</v>
      </c>
      <c r="H25" s="5">
        <f t="shared" si="2"/>
        <v>1.7027609812293423</v>
      </c>
      <c r="I25" s="5">
        <f>20*LOG(IMABS(IMDIV(IMSUB(K25,$I$4+0),IMSUM(K25,$I$4+0))))</f>
        <v>-11.092583926644803</v>
      </c>
      <c r="J25" s="3" t="str">
        <f>COMPLEX(E25,F25)</f>
        <v>8.03493493104609E-002-0.247289869595549i</v>
      </c>
      <c r="K25" t="str">
        <f>IMDIV((IMPRODUCT($G$4,(IMSUM(1,J25)))),(IMSUB(1,J25)))</f>
        <v>51.4048866377045-27.2673119669817i</v>
      </c>
      <c r="L25" s="8">
        <f>IMREAL(K25)</f>
        <v>51.4048866377045</v>
      </c>
      <c r="M25" s="8">
        <f>IMAGINARY(K25)</f>
        <v>-27.2673119669817</v>
      </c>
      <c r="N25" s="11">
        <f t="shared" si="3"/>
        <v>324.2689009312646</v>
      </c>
      <c r="O25" s="8" t="str">
        <f t="shared" si="4"/>
        <v>pF</v>
      </c>
      <c r="P25" s="8">
        <f>IMABS(K25)</f>
        <v>58.189076914314036</v>
      </c>
      <c r="Q25" s="26">
        <f t="shared" si="5"/>
        <v>0.5304420211867883</v>
      </c>
      <c r="R25" s="5">
        <f t="shared" si="6"/>
        <v>65.86861470980097</v>
      </c>
      <c r="S25" s="15">
        <f t="shared" si="7"/>
        <v>-124.17684134908724</v>
      </c>
      <c r="T25" s="16">
        <f t="shared" si="8"/>
        <v>71.20443060736677</v>
      </c>
      <c r="U25" s="1" t="str">
        <f t="shared" si="9"/>
        <v>pF</v>
      </c>
    </row>
    <row r="26" spans="2:21" ht="12.75">
      <c r="B26" s="25">
        <v>18.5</v>
      </c>
      <c r="C26" s="25">
        <v>-11.8</v>
      </c>
      <c r="D26" s="25">
        <v>-71.5</v>
      </c>
      <c r="E26" s="25">
        <f t="shared" si="0"/>
        <v>0.08155985506765716</v>
      </c>
      <c r="F26" s="25">
        <f t="shared" si="1"/>
        <v>-0.2437567124041968</v>
      </c>
      <c r="G26" s="5">
        <f>20*LOG(IMABS(J26))</f>
        <v>-11.799999999999995</v>
      </c>
      <c r="H26" s="5">
        <f t="shared" si="2"/>
        <v>1.691933434840975</v>
      </c>
      <c r="I26" s="5">
        <f>20*LOG(IMABS(IMDIV(IMSUB(K26,$I$4+0),IMSUM(K26,$I$4+0))))</f>
        <v>-11.208155488219688</v>
      </c>
      <c r="J26" s="3" t="str">
        <f>COMPLEX(E26,F26)</f>
        <v>8.15598550676572E-002-0.243756712404197i</v>
      </c>
      <c r="K26" t="str">
        <f>IMDIV((IMPRODUCT($G$4,(IMSUM(1,J26)))),(IMSUB(1,J26)))</f>
        <v>51.7155453274687-26.9956045216754i</v>
      </c>
      <c r="L26" s="8">
        <f>IMREAL(K26)</f>
        <v>51.7155453274687</v>
      </c>
      <c r="M26" s="8">
        <f>IMAGINARY(K26)</f>
        <v>-26.9956045216754</v>
      </c>
      <c r="N26" s="11">
        <f t="shared" si="3"/>
        <v>318.6803944305704</v>
      </c>
      <c r="O26" s="8" t="str">
        <f t="shared" si="4"/>
        <v>pF</v>
      </c>
      <c r="P26" s="8">
        <f>IMABS(K26)</f>
        <v>58.33746902298874</v>
      </c>
      <c r="Q26" s="26">
        <f t="shared" si="5"/>
        <v>0.5220017375962328</v>
      </c>
      <c r="R26" s="5">
        <f t="shared" si="6"/>
        <v>65.80729779524398</v>
      </c>
      <c r="S26" s="15">
        <f t="shared" si="7"/>
        <v>-126.0672006539292</v>
      </c>
      <c r="T26" s="16">
        <f t="shared" si="8"/>
        <v>68.24114323340513</v>
      </c>
      <c r="U26" s="1" t="str">
        <f t="shared" si="9"/>
        <v>pF</v>
      </c>
    </row>
    <row r="27" spans="2:21" ht="12.75">
      <c r="B27" s="25">
        <v>19</v>
      </c>
      <c r="C27" s="25">
        <v>-11.9</v>
      </c>
      <c r="D27" s="25">
        <v>-71</v>
      </c>
      <c r="E27" s="25">
        <f t="shared" si="0"/>
        <v>0.08272597942716955</v>
      </c>
      <c r="F27" s="25">
        <f t="shared" si="1"/>
        <v>-0.24025368931877208</v>
      </c>
      <c r="G27" s="5">
        <f>20*LOG(IMABS(J27))</f>
        <v>-11.900000000000002</v>
      </c>
      <c r="H27" s="5">
        <f t="shared" si="2"/>
        <v>1.6813147627009533</v>
      </c>
      <c r="I27" s="5">
        <f>20*LOG(IMABS(IMDIV(IMSUB(K27,$I$4+0),IMSUM(K27,$I$4+0))))</f>
        <v>-11.323899774017551</v>
      </c>
      <c r="J27" s="3" t="str">
        <f>COMPLEX(E27,F27)</f>
        <v>8.27259794271696E-002-0.240253689318772i</v>
      </c>
      <c r="K27" t="str">
        <f>IMDIV((IMPRODUCT($G$4,(IMSUM(1,J27)))),(IMSUB(1,J27)))</f>
        <v>52.0198292262157-26.7211757942983i</v>
      </c>
      <c r="L27" s="8">
        <f>IMREAL(K27)</f>
        <v>52.0198292262157</v>
      </c>
      <c r="M27" s="8">
        <f>IMAGINARY(K27)</f>
        <v>-26.7211757942983</v>
      </c>
      <c r="N27" s="11">
        <f t="shared" si="3"/>
        <v>313.48081449291584</v>
      </c>
      <c r="O27" s="8" t="str">
        <f t="shared" si="4"/>
        <v>pF</v>
      </c>
      <c r="P27" s="8">
        <f>IMABS(K27)</f>
        <v>58.481483125468344</v>
      </c>
      <c r="Q27" s="26">
        <f t="shared" si="5"/>
        <v>0.5136728857393482</v>
      </c>
      <c r="R27" s="5">
        <f t="shared" si="6"/>
        <v>65.74577270682133</v>
      </c>
      <c r="S27" s="15">
        <f t="shared" si="7"/>
        <v>-127.99151859493423</v>
      </c>
      <c r="T27" s="16">
        <f t="shared" si="8"/>
        <v>65.44633616478205</v>
      </c>
      <c r="U27" s="1" t="str">
        <f t="shared" si="9"/>
        <v>pF</v>
      </c>
    </row>
    <row r="28" spans="2:21" ht="12.75">
      <c r="B28" s="25">
        <v>19.5</v>
      </c>
      <c r="C28" s="25">
        <v>-12</v>
      </c>
      <c r="D28" s="25">
        <v>-70.5</v>
      </c>
      <c r="E28" s="25">
        <f t="shared" si="0"/>
        <v>0.08384849204541381</v>
      </c>
      <c r="F28" s="25">
        <f t="shared" si="1"/>
        <v>-0.23678083712524015</v>
      </c>
      <c r="G28" s="5">
        <f>20*LOG(IMABS(J28))</f>
        <v>-12.000000000000007</v>
      </c>
      <c r="H28" s="5">
        <f t="shared" si="2"/>
        <v>1.6708996621203664</v>
      </c>
      <c r="I28" s="5">
        <f>20*LOG(IMABS(IMDIV(IMSUB(K28,$I$4+0),IMSUM(K28,$I$4+0))))</f>
        <v>-11.439800929512751</v>
      </c>
      <c r="J28" s="3" t="str">
        <f>COMPLEX(E28,F28)</f>
        <v>8.38484920454138E-002-0.23678083712524i</v>
      </c>
      <c r="K28" t="str">
        <f>IMDIV((IMPRODUCT($G$4,(IMSUM(1,J28)))),(IMSUB(1,J28)))</f>
        <v>52.3177112531276-26.4441777510615i</v>
      </c>
      <c r="L28" s="8">
        <f>IMREAL(K28)</f>
        <v>52.3177112531276</v>
      </c>
      <c r="M28" s="8">
        <f>IMAGINARY(K28)</f>
        <v>-26.4441777510615</v>
      </c>
      <c r="N28" s="11">
        <f t="shared" si="3"/>
        <v>308.6423041874655</v>
      </c>
      <c r="O28" s="8" t="str">
        <f t="shared" si="4"/>
        <v>pF</v>
      </c>
      <c r="P28" s="8">
        <f>IMABS(K28)</f>
        <v>58.62113482094466</v>
      </c>
      <c r="Q28" s="26">
        <f t="shared" si="5"/>
        <v>0.5054536430907162</v>
      </c>
      <c r="R28" s="5">
        <f t="shared" si="6"/>
        <v>65.68401723594009</v>
      </c>
      <c r="S28" s="15">
        <f t="shared" si="7"/>
        <v>-129.95062580674974</v>
      </c>
      <c r="T28" s="16">
        <f t="shared" si="8"/>
        <v>62.8068691686639</v>
      </c>
      <c r="U28" s="1" t="str">
        <f t="shared" si="9"/>
        <v>pF</v>
      </c>
    </row>
    <row r="29" spans="2:21" ht="12.75">
      <c r="B29" s="25">
        <v>20</v>
      </c>
      <c r="C29" s="25">
        <v>-12.1</v>
      </c>
      <c r="D29" s="25">
        <v>-70</v>
      </c>
      <c r="E29" s="25">
        <f t="shared" si="0"/>
        <v>0.0849281540569904</v>
      </c>
      <c r="F29" s="25">
        <f t="shared" si="1"/>
        <v>-0.23333818554754454</v>
      </c>
      <c r="G29" s="5">
        <f>20*LOG(IMABS(J29))</f>
        <v>-12.099999999999984</v>
      </c>
      <c r="H29" s="5">
        <f t="shared" si="2"/>
        <v>1.660683005320986</v>
      </c>
      <c r="I29" s="5">
        <f>20*LOG(IMABS(IMDIV(IMSUB(K29,$I$4+0),IMSUM(K29,$I$4+0))))</f>
        <v>-11.555842233458172</v>
      </c>
      <c r="J29" s="3" t="str">
        <f>COMPLEX(E29,F29)</f>
        <v>8.49281540569904E-002-0.233338185547545i</v>
      </c>
      <c r="K29" t="str">
        <f>IMDIV((IMPRODUCT($G$4,(IMSUM(1,J29)))),(IMSUB(1,J29)))</f>
        <v>52.6091691617267-26.1647623177225i</v>
      </c>
      <c r="L29" s="8">
        <f>IMREAL(K29)</f>
        <v>52.6091691617267</v>
      </c>
      <c r="M29" s="8">
        <f>IMAGINARY(K29)</f>
        <v>-26.1647623177225</v>
      </c>
      <c r="N29" s="11">
        <f t="shared" si="3"/>
        <v>304.1398602426688</v>
      </c>
      <c r="O29" s="8" t="str">
        <f t="shared" si="4"/>
        <v>pF</v>
      </c>
      <c r="P29" s="8">
        <f>IMABS(K29)</f>
        <v>58.756441919419245</v>
      </c>
      <c r="Q29" s="26">
        <f t="shared" si="5"/>
        <v>0.4973422453658027</v>
      </c>
      <c r="R29" s="5">
        <f t="shared" si="6"/>
        <v>65.62201080228535</v>
      </c>
      <c r="S29" s="15">
        <f t="shared" si="7"/>
        <v>-131.94537848683933</v>
      </c>
      <c r="T29" s="16">
        <f t="shared" si="8"/>
        <v>60.31091991136695</v>
      </c>
      <c r="U29" s="1" t="str">
        <f t="shared" si="9"/>
        <v>pF</v>
      </c>
    </row>
    <row r="30" spans="2:21" ht="12.75">
      <c r="B30" s="25">
        <v>20.5</v>
      </c>
      <c r="C30" s="25">
        <v>-12.2</v>
      </c>
      <c r="D30" s="25">
        <v>-69.5</v>
      </c>
      <c r="E30" s="25">
        <f t="shared" si="0"/>
        <v>0.08596571811163213</v>
      </c>
      <c r="F30" s="25">
        <f t="shared" si="1"/>
        <v>-0.2299257574022257</v>
      </c>
      <c r="G30" s="5">
        <f>20*LOG(IMABS(J30))</f>
        <v>-12.199999999999992</v>
      </c>
      <c r="H30" s="5">
        <f t="shared" si="2"/>
        <v>1.6506598322728312</v>
      </c>
      <c r="I30" s="5">
        <f>20*LOG(IMABS(IMDIV(IMSUB(K30,$I$4+0),IMSUM(K30,$I$4+0))))</f>
        <v>-11.67200606204805</v>
      </c>
      <c r="J30" s="3" t="str">
        <f>COMPLEX(E30,F30)</f>
        <v>8.59657181116321E-002-0.229925757402226i</v>
      </c>
      <c r="K30" t="str">
        <f>IMDIV((IMPRODUCT($G$4,(IMSUM(1,J30)))),(IMSUB(1,J30)))</f>
        <v>52.8941854982448-25.8830811948238i</v>
      </c>
      <c r="L30" s="8">
        <f>IMREAL(K30)</f>
        <v>52.8941854982448</v>
      </c>
      <c r="M30" s="8">
        <f>IMAGINARY(K30)</f>
        <v>-25.8830811948238</v>
      </c>
      <c r="N30" s="11">
        <f t="shared" si="3"/>
        <v>299.9509873705789</v>
      </c>
      <c r="O30" s="8" t="str">
        <f t="shared" si="4"/>
        <v>pF</v>
      </c>
      <c r="P30" s="8">
        <f>IMABS(K30)</f>
        <v>58.88742439316371</v>
      </c>
      <c r="Q30" s="26">
        <f t="shared" si="5"/>
        <v>0.48933698384830376</v>
      </c>
      <c r="R30" s="5">
        <f t="shared" si="6"/>
        <v>65.55973438282064</v>
      </c>
      <c r="S30" s="15">
        <f t="shared" si="7"/>
        <v>-133.97665933042245</v>
      </c>
      <c r="T30" s="16">
        <f t="shared" si="8"/>
        <v>57.947823146067556</v>
      </c>
      <c r="U30" s="1" t="str">
        <f t="shared" si="9"/>
        <v>pF</v>
      </c>
    </row>
    <row r="31" spans="2:21" ht="12.75">
      <c r="B31" s="25">
        <v>21</v>
      </c>
      <c r="C31" s="25">
        <v>-12.3</v>
      </c>
      <c r="D31" s="25">
        <v>-69</v>
      </c>
      <c r="E31" s="25">
        <f t="shared" si="0"/>
        <v>0.08696192841206117</v>
      </c>
      <c r="F31" s="25">
        <f t="shared" si="1"/>
        <v>-0.22654356875094564</v>
      </c>
      <c r="G31" s="5">
        <f>20*LOG(IMABS(J31))</f>
        <v>-12.299999999999988</v>
      </c>
      <c r="H31" s="5">
        <f t="shared" si="2"/>
        <v>1.6408253438811498</v>
      </c>
      <c r="I31" s="5">
        <f>20*LOG(IMABS(IMDIV(IMSUB(K31,$I$4+0),IMSUM(K31,$I$4+0))))</f>
        <v>-11.788273852400213</v>
      </c>
      <c r="J31" s="3" t="str">
        <f>COMPLEX(E31,F31)</f>
        <v>8.69619284120612E-002-0.226543568750946i</v>
      </c>
      <c r="K31" t="str">
        <f>IMDIV((IMPRODUCT($G$4,(IMSUM(1,J31)))),(IMSUB(1,J31)))</f>
        <v>53.1727475520218-25.5992856766918i</v>
      </c>
      <c r="L31" s="8">
        <f>IMREAL(K31)</f>
        <v>53.1727475520218</v>
      </c>
      <c r="M31" s="8">
        <f>IMAGINARY(K31)</f>
        <v>-25.5992856766918</v>
      </c>
      <c r="N31" s="11">
        <f t="shared" si="3"/>
        <v>296.05540207710936</v>
      </c>
      <c r="O31" s="8" t="str">
        <f t="shared" si="4"/>
        <v>pF</v>
      </c>
      <c r="P31" s="8">
        <f>IMABS(K31)</f>
        <v>59.01410432589753</v>
      </c>
      <c r="Q31" s="26">
        <f t="shared" si="5"/>
        <v>0.4814362028527231</v>
      </c>
      <c r="R31" s="5">
        <f t="shared" si="6"/>
        <v>65.49717044395041</v>
      </c>
      <c r="S31" s="15">
        <f t="shared" si="7"/>
        <v>-136.04537850674836</v>
      </c>
      <c r="T31" s="16">
        <f t="shared" si="8"/>
        <v>55.707932875675304</v>
      </c>
      <c r="U31" s="1" t="str">
        <f t="shared" si="9"/>
        <v>pF</v>
      </c>
    </row>
    <row r="32" spans="2:21" ht="12.75">
      <c r="B32" s="25">
        <v>21.5</v>
      </c>
      <c r="C32" s="25">
        <v>-12.4</v>
      </c>
      <c r="D32" s="25">
        <v>-68.5</v>
      </c>
      <c r="E32" s="25">
        <f t="shared" si="0"/>
        <v>0.08791752075272703</v>
      </c>
      <c r="F32" s="25">
        <f t="shared" si="1"/>
        <v>-0.22319162905093354</v>
      </c>
      <c r="G32" s="5">
        <f>20*LOG(IMABS(J32))</f>
        <v>-12.399999999999984</v>
      </c>
      <c r="H32" s="5">
        <f t="shared" si="2"/>
        <v>1.631174895503036</v>
      </c>
      <c r="I32" s="5">
        <f>20*LOG(IMABS(IMDIV(IMSUB(K32,$I$4+0),IMSUM(K32,$I$4+0))))</f>
        <v>-11.90462606543947</v>
      </c>
      <c r="J32" s="3" t="str">
        <f>COMPLEX(E32,F32)</f>
        <v>8.7917520752727E-002-0.223191629050934i</v>
      </c>
      <c r="K32" t="str">
        <f>IMDIV((IMPRODUCT($G$4,(IMSUM(1,J32)))),(IMSUB(1,J32)))</f>
        <v>53.4448472982215-25.3135264745677i</v>
      </c>
      <c r="L32" s="8">
        <f>IMREAL(K32)</f>
        <v>53.4448472982215</v>
      </c>
      <c r="M32" s="8">
        <f>IMAGINARY(K32)</f>
        <v>-25.3135264745677</v>
      </c>
      <c r="N32" s="11">
        <f t="shared" si="3"/>
        <v>292.43477790751854</v>
      </c>
      <c r="O32" s="8" t="str">
        <f t="shared" si="4"/>
        <v>pF</v>
      </c>
      <c r="P32" s="8">
        <f>IMABS(K32)</f>
        <v>59.136505859822776</v>
      </c>
      <c r="Q32" s="26">
        <f t="shared" si="5"/>
        <v>0.47363829731458634</v>
      </c>
      <c r="R32" s="5">
        <f t="shared" si="6"/>
        <v>65.43430287666344</v>
      </c>
      <c r="S32" s="15">
        <f t="shared" si="7"/>
        <v>-138.15247467880022</v>
      </c>
      <c r="T32" s="16">
        <f t="shared" si="8"/>
        <v>53.582503750707204</v>
      </c>
      <c r="U32" s="1" t="str">
        <f t="shared" si="9"/>
        <v>pF</v>
      </c>
    </row>
    <row r="33" spans="2:21" ht="12.75">
      <c r="B33" s="25">
        <v>22</v>
      </c>
      <c r="C33" s="25">
        <v>-12.5</v>
      </c>
      <c r="D33" s="25">
        <v>-68</v>
      </c>
      <c r="E33" s="25">
        <f t="shared" si="0"/>
        <v>0.08883322255939799</v>
      </c>
      <c r="F33" s="25">
        <f t="shared" si="1"/>
        <v>-0.21986994130336993</v>
      </c>
      <c r="G33" s="5">
        <f>20*LOG(IMABS(J33))</f>
        <v>-12.5</v>
      </c>
      <c r="H33" s="5">
        <f t="shared" si="2"/>
        <v>1.62170399077527</v>
      </c>
      <c r="I33" s="5">
        <f>20*LOG(IMABS(IMDIV(IMSUB(K33,$I$4+0),IMSUM(K33,$I$4+0))))</f>
        <v>-12.021042148280038</v>
      </c>
      <c r="J33" s="3" t="str">
        <f>COMPLEX(E33,F33)</f>
        <v>8.8833222559398E-002-0.21986994130337i</v>
      </c>
      <c r="K33" t="str">
        <f>IMDIV((IMPRODUCT($G$4,(IMSUM(1,J33)))),(IMSUB(1,J33)))</f>
        <v>53.7104813331831-25.0259535442267i</v>
      </c>
      <c r="L33" s="8">
        <f>IMREAL(K33)</f>
        <v>53.7104813331831</v>
      </c>
      <c r="M33" s="8">
        <f>IMAGINARY(K33)</f>
        <v>-25.0259535442267</v>
      </c>
      <c r="N33" s="11">
        <f t="shared" si="3"/>
        <v>289.0725255403927</v>
      </c>
      <c r="O33" s="8" t="str">
        <f t="shared" si="4"/>
        <v>pF</v>
      </c>
      <c r="P33" s="8">
        <f>IMABS(K33)</f>
        <v>59.2546551406723</v>
      </c>
      <c r="Q33" s="26">
        <f t="shared" si="5"/>
        <v>0.465941710501211</v>
      </c>
      <c r="R33" s="5">
        <f t="shared" si="6"/>
        <v>65.37111693450393</v>
      </c>
      <c r="S33" s="15">
        <f t="shared" si="7"/>
        <v>-140.29891606867426</v>
      </c>
      <c r="T33" s="16">
        <f t="shared" si="8"/>
        <v>51.56358864201817</v>
      </c>
      <c r="U33" s="1" t="str">
        <f t="shared" si="9"/>
        <v>pF</v>
      </c>
    </row>
    <row r="34" spans="2:21" ht="12.75">
      <c r="B34" s="25">
        <v>22.5</v>
      </c>
      <c r="C34" s="25">
        <v>-12.6</v>
      </c>
      <c r="D34" s="25">
        <v>-67.5</v>
      </c>
      <c r="E34" s="25">
        <f t="shared" si="0"/>
        <v>0.0897097529295776</v>
      </c>
      <c r="F34" s="25">
        <f t="shared" si="1"/>
        <v>-0.2165785021997257</v>
      </c>
      <c r="G34" s="5">
        <f>20*LOG(IMABS(J34))</f>
        <v>-12.59999999999999</v>
      </c>
      <c r="H34" s="5">
        <f t="shared" si="2"/>
        <v>1.6124082757360743</v>
      </c>
      <c r="I34" s="5">
        <f>20*LOG(IMABS(IMDIV(IMSUB(K34,$I$4+0),IMSUM(K34,$I$4+0))))</f>
        <v>-12.137500496219978</v>
      </c>
      <c r="J34" s="3" t="str">
        <f>COMPLEX(E34,F34)</f>
        <v>8.97097529295776E-002-0.216578502199726i</v>
      </c>
      <c r="K34" t="str">
        <f>IMDIV((IMPRODUCT($G$4,(IMSUM(1,J34)))),(IMSUB(1,J34)))</f>
        <v>53.9696508027376-24.7367159184157i</v>
      </c>
      <c r="L34" s="8">
        <f>IMREAL(K34)</f>
        <v>53.9696508027376</v>
      </c>
      <c r="M34" s="8">
        <f>IMAGINARY(K34)</f>
        <v>-24.7367159184157</v>
      </c>
      <c r="N34" s="11">
        <f t="shared" si="3"/>
        <v>285.9536023147043</v>
      </c>
      <c r="O34" s="8" t="str">
        <f t="shared" si="4"/>
        <v>pF</v>
      </c>
      <c r="P34" s="8">
        <f>IMABS(K34)</f>
        <v>59.36858026092451</v>
      </c>
      <c r="Q34" s="26">
        <f t="shared" si="5"/>
        <v>0.4583449318364116</v>
      </c>
      <c r="R34" s="5">
        <f t="shared" si="6"/>
        <v>65.30759917422051</v>
      </c>
      <c r="S34" s="15">
        <f t="shared" si="7"/>
        <v>-142.48570157099397</v>
      </c>
      <c r="T34" s="16">
        <f t="shared" si="8"/>
        <v>49.643949872275705</v>
      </c>
      <c r="U34" s="1" t="str">
        <f t="shared" si="9"/>
        <v>pF</v>
      </c>
    </row>
    <row r="35" spans="2:21" ht="12.75">
      <c r="B35" s="25">
        <v>23</v>
      </c>
      <c r="C35" s="25">
        <v>-12.7</v>
      </c>
      <c r="D35" s="25">
        <v>-67</v>
      </c>
      <c r="E35" s="25">
        <f t="shared" si="0"/>
        <v>0.09054782267371893</v>
      </c>
      <c r="F35" s="25">
        <f t="shared" si="1"/>
        <v>-0.2133173022660703</v>
      </c>
      <c r="G35" s="5">
        <f>20*LOG(IMABS(J35))</f>
        <v>-12.700000000000012</v>
      </c>
      <c r="H35" s="5">
        <f t="shared" si="2"/>
        <v>1.603283533224563</v>
      </c>
      <c r="I35" s="5">
        <f>20*LOG(IMABS(IMDIV(IMSUB(K35,$I$4+0),IMSUM(K35,$I$4+0))))</f>
        <v>-12.253978414475677</v>
      </c>
      <c r="J35" s="3" t="str">
        <f>COMPLEX(E35,F35)</f>
        <v>9.05478226737189E-002-0.21331730226607i</v>
      </c>
      <c r="K35" t="str">
        <f>IMDIV((IMPRODUCT($G$4,(IMSUM(1,J35)))),(IMSUB(1,J35)))</f>
        <v>54.2223613238328-24.4459615444115i</v>
      </c>
      <c r="L35" s="8">
        <f>IMREAL(K35)</f>
        <v>54.2223613238328</v>
      </c>
      <c r="M35" s="8">
        <f>IMAGINARY(K35)</f>
        <v>-24.4459615444115</v>
      </c>
      <c r="N35" s="11">
        <f t="shared" si="3"/>
        <v>283.0643467166927</v>
      </c>
      <c r="O35" s="8" t="str">
        <f t="shared" si="4"/>
        <v>pF</v>
      </c>
      <c r="P35" s="8">
        <f>IMABS(K35)</f>
        <v>59.478311201337284</v>
      </c>
      <c r="Q35" s="26">
        <f t="shared" si="5"/>
        <v>0.4508464948328719</v>
      </c>
      <c r="R35" s="5">
        <f t="shared" si="6"/>
        <v>65.2437373989499</v>
      </c>
      <c r="S35" s="15">
        <f t="shared" si="7"/>
        <v>-144.71386191687185</v>
      </c>
      <c r="T35" s="16">
        <f t="shared" si="8"/>
        <v>47.816982027645494</v>
      </c>
      <c r="U35" s="1" t="str">
        <f t="shared" si="9"/>
        <v>pF</v>
      </c>
    </row>
    <row r="36" spans="2:21" ht="12.75">
      <c r="B36" s="25">
        <v>23.5</v>
      </c>
      <c r="C36" s="25">
        <v>-12.8</v>
      </c>
      <c r="D36" s="25">
        <v>-66.5</v>
      </c>
      <c r="E36" s="25">
        <f t="shared" si="0"/>
        <v>0.0913481343572114</v>
      </c>
      <c r="F36" s="25">
        <f t="shared" si="1"/>
        <v>-0.21008632600536886</v>
      </c>
      <c r="G36" s="5">
        <f>20*LOG(IMABS(J36))</f>
        <v>-12.799999999999994</v>
      </c>
      <c r="H36" s="5">
        <f t="shared" si="2"/>
        <v>1.5943256775427532</v>
      </c>
      <c r="I36" s="5">
        <f>20*LOG(IMABS(IMDIV(IMSUB(K36,$I$4+0),IMSUM(K36,$I$4+0))))</f>
        <v>-12.370452079805279</v>
      </c>
      <c r="J36" s="3" t="str">
        <f>COMPLEX(E36,F36)</f>
        <v>9.13481343572114E-002-0.210086326005369i</v>
      </c>
      <c r="K36" t="str">
        <f>IMDIV((IMPRODUCT($G$4,(IMSUM(1,J36)))),(IMSUB(1,J36)))</f>
        <v>54.4686228998262-24.1538371269826i</v>
      </c>
      <c r="L36" s="8">
        <f>IMREAL(K36)</f>
        <v>54.4686228998262</v>
      </c>
      <c r="M36" s="8">
        <f>IMAGINARY(K36)</f>
        <v>-24.1538371269826</v>
      </c>
      <c r="N36" s="11">
        <f t="shared" si="3"/>
        <v>280.39233411498714</v>
      </c>
      <c r="O36" s="8" t="str">
        <f t="shared" si="4"/>
        <v>pF</v>
      </c>
      <c r="P36" s="8">
        <f>IMABS(K36)</f>
        <v>59.583879770960486</v>
      </c>
      <c r="Q36" s="26">
        <f t="shared" si="5"/>
        <v>0.44344497512639836</v>
      </c>
      <c r="R36" s="5">
        <f t="shared" si="6"/>
        <v>65.17952060380807</v>
      </c>
      <c r="S36" s="15">
        <f t="shared" si="7"/>
        <v>-146.98446089107105</v>
      </c>
      <c r="T36" s="16">
        <f t="shared" si="8"/>
        <v>46.07664462495098</v>
      </c>
      <c r="U36" s="1" t="str">
        <f t="shared" si="9"/>
        <v>pF</v>
      </c>
    </row>
    <row r="37" spans="2:21" ht="12.75">
      <c r="B37" s="25">
        <v>24</v>
      </c>
      <c r="C37" s="25">
        <v>-12.9</v>
      </c>
      <c r="D37" s="25">
        <v>-66</v>
      </c>
      <c r="E37" s="25">
        <f t="shared" si="0"/>
        <v>0.09211138234311207</v>
      </c>
      <c r="F37" s="25">
        <f t="shared" si="1"/>
        <v>-0.2068855520377812</v>
      </c>
      <c r="G37" s="5">
        <f>20*LOG(IMABS(J37))</f>
        <v>-12.90000000000001</v>
      </c>
      <c r="H37" s="5">
        <f t="shared" si="2"/>
        <v>1.5855307493658088</v>
      </c>
      <c r="I37" s="5">
        <f>20*LOG(IMABS(IMDIV(IMSUB(K37,$I$4+0),IMSUM(K37,$I$4+0))))</f>
        <v>-12.486896502186775</v>
      </c>
      <c r="J37" s="3" t="str">
        <f>COMPLEX(E37,F37)</f>
        <v>9.21113823431121E-002-0.206885552037781i</v>
      </c>
      <c r="K37" t="str">
        <f>IMDIV((IMPRODUCT($G$4,(IMSUM(1,J37)))),(IMSUB(1,J37)))</f>
        <v>54.7084498298151-23.8604879770048i</v>
      </c>
      <c r="L37" s="8">
        <f>IMREAL(K37)</f>
        <v>54.7084498298151</v>
      </c>
      <c r="M37" s="8">
        <f>IMAGINARY(K37)</f>
        <v>-23.8604879770048</v>
      </c>
      <c r="N37" s="11">
        <f t="shared" si="3"/>
        <v>277.9262506514232</v>
      </c>
      <c r="O37" s="8" t="str">
        <f t="shared" si="4"/>
        <v>pF</v>
      </c>
      <c r="P37" s="8">
        <f>IMABS(K37)</f>
        <v>59.68531954578267</v>
      </c>
      <c r="Q37" s="26">
        <f t="shared" si="5"/>
        <v>0.43613898860649625</v>
      </c>
      <c r="R37" s="5">
        <f t="shared" si="6"/>
        <v>65.11493892376345</v>
      </c>
      <c r="S37" s="15">
        <f t="shared" si="7"/>
        <v>-149.29859660520515</v>
      </c>
      <c r="T37" s="16">
        <f t="shared" si="8"/>
        <v>44.41740319701777</v>
      </c>
      <c r="U37" s="1" t="str">
        <f t="shared" si="9"/>
        <v>pF</v>
      </c>
    </row>
    <row r="38" spans="2:21" ht="12.75">
      <c r="B38" s="25">
        <v>24.5</v>
      </c>
      <c r="C38" s="25">
        <v>-13</v>
      </c>
      <c r="D38" s="25">
        <v>-65.5</v>
      </c>
      <c r="E38" s="25">
        <f t="shared" si="0"/>
        <v>0.09283825283559717</v>
      </c>
      <c r="F38" s="25">
        <f t="shared" si="1"/>
        <v>-0.20371495323898278</v>
      </c>
      <c r="G38" s="5">
        <f>20*LOG(IMABS(J38))</f>
        <v>-12.999999999999993</v>
      </c>
      <c r="H38" s="5">
        <f t="shared" si="2"/>
        <v>1.5768949108872456</v>
      </c>
      <c r="I38" s="5">
        <f>20*LOG(IMABS(IMDIV(IMSUB(K38,$I$4+0),IMSUM(K38,$I$4+0))))</f>
        <v>-12.60328548673865</v>
      </c>
      <c r="J38" s="3" t="str">
        <f>COMPLEX(E38,F38)</f>
        <v>9.28382528355972E-002-0.203714953238983i</v>
      </c>
      <c r="K38" t="str">
        <f>IMDIV((IMPRODUCT($G$4,(IMSUM(1,J38)))),(IMSUB(1,J38)))</f>
        <v>54.9418606123787-23.5660578659611i</v>
      </c>
      <c r="L38" s="8">
        <f>IMREAL(K38)</f>
        <v>54.9418606123787</v>
      </c>
      <c r="M38" s="8">
        <f>IMAGINARY(K38)</f>
        <v>-23.5660578659611</v>
      </c>
      <c r="N38" s="11">
        <f t="shared" si="3"/>
        <v>275.6557827002042</v>
      </c>
      <c r="O38" s="8" t="str">
        <f t="shared" si="4"/>
        <v>pF</v>
      </c>
      <c r="P38" s="8">
        <f>IMABS(K38)</f>
        <v>59.78266580616722</v>
      </c>
      <c r="Q38" s="26">
        <f t="shared" si="5"/>
        <v>0.4289271896381962</v>
      </c>
      <c r="R38" s="5">
        <f t="shared" si="6"/>
        <v>65.0499835836765</v>
      </c>
      <c r="S38" s="15">
        <f t="shared" si="7"/>
        <v>-151.65740282994582</v>
      </c>
      <c r="T38" s="16">
        <f t="shared" si="8"/>
        <v>42.83417759358533</v>
      </c>
      <c r="U38" s="1" t="str">
        <f t="shared" si="9"/>
        <v>pF</v>
      </c>
    </row>
    <row r="39" spans="2:21" ht="12.75">
      <c r="B39" s="25">
        <v>25</v>
      </c>
      <c r="C39" s="25">
        <v>-13.1</v>
      </c>
      <c r="D39" s="25">
        <v>-65</v>
      </c>
      <c r="E39" s="25">
        <f t="shared" si="0"/>
        <v>0.09352942392410724</v>
      </c>
      <c r="F39" s="25">
        <f t="shared" si="1"/>
        <v>-0.20057449687652026</v>
      </c>
      <c r="G39" s="5">
        <f>20*LOG(IMABS(J39))</f>
        <v>-13.100000000000012</v>
      </c>
      <c r="H39" s="5">
        <f t="shared" si="2"/>
        <v>1.5684144411864427</v>
      </c>
      <c r="I39" s="5">
        <f>20*LOG(IMABS(IMDIV(IMSUB(K39,$I$4+0),IMSUM(K39,$I$4+0))))</f>
        <v>-12.719591596092561</v>
      </c>
      <c r="J39" s="3" t="str">
        <f>COMPLEX(E39,F39)</f>
        <v>9.35294239241072E-002-0.20057449687652i</v>
      </c>
      <c r="K39" t="str">
        <f>IMDIV((IMPRODUCT($G$4,(IMSUM(1,J39)))),(IMSUB(1,J39)))</f>
        <v>55.1688778441204-23.2706888865266i</v>
      </c>
      <c r="L39" s="8">
        <f>IMREAL(K39)</f>
        <v>55.1688778441204</v>
      </c>
      <c r="M39" s="8">
        <f>IMAGINARY(K39)</f>
        <v>-23.2706888865266</v>
      </c>
      <c r="N39" s="11">
        <f t="shared" si="3"/>
        <v>273.5715197224674</v>
      </c>
      <c r="O39" s="8" t="str">
        <f t="shared" si="4"/>
        <v>pF</v>
      </c>
      <c r="P39" s="8">
        <f>IMABS(K39)</f>
        <v>59.87595547323644</v>
      </c>
      <c r="Q39" s="26">
        <f t="shared" si="5"/>
        <v>0.4218082693702399</v>
      </c>
      <c r="R39" s="5">
        <f t="shared" si="6"/>
        <v>64.98464685039947</v>
      </c>
      <c r="S39" s="15">
        <f t="shared" si="7"/>
        <v>-154.06205038943784</v>
      </c>
      <c r="T39" s="16">
        <f t="shared" si="8"/>
        <v>41.32229648757333</v>
      </c>
      <c r="U39" s="1" t="str">
        <f t="shared" si="9"/>
        <v>pF</v>
      </c>
    </row>
    <row r="40" spans="2:21" ht="12.75">
      <c r="B40" s="25">
        <v>25.5</v>
      </c>
      <c r="C40" s="25">
        <v>-13.2</v>
      </c>
      <c r="D40" s="25">
        <v>-64.5</v>
      </c>
      <c r="E40" s="25">
        <f t="shared" si="0"/>
        <v>0.09418556562816192</v>
      </c>
      <c r="F40" s="25">
        <f t="shared" si="1"/>
        <v>-0.19746414474422197</v>
      </c>
      <c r="G40" s="5">
        <f>20*LOG(IMABS(J40))</f>
        <v>-13.2</v>
      </c>
      <c r="H40" s="5">
        <f t="shared" si="2"/>
        <v>1.560085731806765</v>
      </c>
      <c r="I40" s="5">
        <f>20*LOG(IMABS(IMDIV(IMSUB(K40,$I$4+0),IMSUM(K40,$I$4+0))))</f>
        <v>-12.835786113452816</v>
      </c>
      <c r="J40" s="3" t="str">
        <f>COMPLEX(E40,F40)</f>
        <v>9.41855656281619E-002-0.197464144744222i</v>
      </c>
      <c r="K40" t="str">
        <f>IMDIV((IMPRODUCT($G$4,(IMSUM(1,J40)))),(IMSUB(1,J40)))</f>
        <v>55.3895281133993-22.9745213194149i</v>
      </c>
      <c r="L40" s="8">
        <f>IMREAL(K40)</f>
        <v>55.3895281133993</v>
      </c>
      <c r="M40" s="8">
        <f>IMAGINARY(K40)</f>
        <v>-22.9745213194149</v>
      </c>
      <c r="N40" s="11">
        <f t="shared" si="3"/>
        <v>271.6648686845494</v>
      </c>
      <c r="O40" s="8" t="str">
        <f t="shared" si="4"/>
        <v>pF</v>
      </c>
      <c r="P40" s="8">
        <f>IMABS(K40)</f>
        <v>59.96522704435715</v>
      </c>
      <c r="Q40" s="26">
        <f t="shared" si="5"/>
        <v>0.4147809541251016</v>
      </c>
      <c r="R40" s="5">
        <f t="shared" si="6"/>
        <v>64.91892198683371</v>
      </c>
      <c r="S40" s="15">
        <f t="shared" si="7"/>
        <v>-156.51374862128696</v>
      </c>
      <c r="T40" s="16">
        <f t="shared" si="8"/>
        <v>39.8774572349637</v>
      </c>
      <c r="U40" s="1" t="str">
        <f t="shared" si="9"/>
        <v>pF</v>
      </c>
    </row>
    <row r="41" spans="2:21" ht="12.75">
      <c r="B41" s="25">
        <v>26</v>
      </c>
      <c r="C41" s="25">
        <v>-13.3</v>
      </c>
      <c r="D41" s="25">
        <v>-64</v>
      </c>
      <c r="E41" s="25">
        <f t="shared" si="0"/>
        <v>0.0948073399428194</v>
      </c>
      <c r="F41" s="25">
        <f t="shared" si="1"/>
        <v>-0.19438385329467686</v>
      </c>
      <c r="G41" s="5">
        <f>20*LOG(IMABS(J41))</f>
        <v>-13.299999999999999</v>
      </c>
      <c r="H41" s="5">
        <f t="shared" si="2"/>
        <v>1.5519052825331219</v>
      </c>
      <c r="I41" s="5">
        <f>20*LOG(IMABS(IMDIV(IMSUB(K41,$I$4+0),IMSUM(K41,$I$4+0))))</f>
        <v>-12.95183900659897</v>
      </c>
      <c r="J41" s="3" t="str">
        <f>COMPLEX(E41,F41)</f>
        <v>9.48073399428194E-002-0.194383853294677i</v>
      </c>
      <c r="K41" t="str">
        <f>IMDIV((IMPRODUCT($G$4,(IMSUM(1,J41)))),(IMSUB(1,J41)))</f>
        <v>55.6038418896442-22.6776935066333i</v>
      </c>
      <c r="L41" s="8">
        <f>IMREAL(K41)</f>
        <v>55.6038418896442</v>
      </c>
      <c r="M41" s="8">
        <f>IMAGINARY(K41)</f>
        <v>-22.6776935066333</v>
      </c>
      <c r="N41" s="11">
        <f t="shared" si="3"/>
        <v>269.92797849051027</v>
      </c>
      <c r="O41" s="8" t="str">
        <f t="shared" si="4"/>
        <v>pF</v>
      </c>
      <c r="P41" s="8">
        <f>IMABS(K41)</f>
        <v>60.050520527880096</v>
      </c>
      <c r="Q41" s="26">
        <f t="shared" si="5"/>
        <v>0.4078440038665179</v>
      </c>
      <c r="R41" s="5">
        <f t="shared" si="6"/>
        <v>64.85280320784726</v>
      </c>
      <c r="S41" s="15">
        <f t="shared" si="7"/>
        <v>-159.01374690572317</v>
      </c>
      <c r="T41" s="16">
        <f t="shared" si="8"/>
        <v>38.49569036758909</v>
      </c>
      <c r="U41" s="1" t="str">
        <f t="shared" si="9"/>
        <v>pF</v>
      </c>
    </row>
    <row r="42" spans="2:21" ht="12.75">
      <c r="B42" s="25">
        <v>26.5</v>
      </c>
      <c r="C42" s="25">
        <v>-13.4</v>
      </c>
      <c r="D42" s="25">
        <v>-63.5</v>
      </c>
      <c r="E42" s="25">
        <f t="shared" si="0"/>
        <v>0.09539540088475727</v>
      </c>
      <c r="F42" s="25">
        <f t="shared" si="1"/>
        <v>-0.19133357376980112</v>
      </c>
      <c r="G42" s="5">
        <f>20*LOG(IMABS(J42))</f>
        <v>-13.400000000000007</v>
      </c>
      <c r="H42" s="5">
        <f t="shared" si="2"/>
        <v>1.5438696973586252</v>
      </c>
      <c r="I42" s="5">
        <f>20*LOG(IMABS(IMDIV(IMSUB(K42,$I$4+0),IMSUM(K42,$I$4+0))))</f>
        <v>-13.06771889311625</v>
      </c>
      <c r="J42" s="3" t="str">
        <f>COMPLEX(E42,F42)</f>
        <v>9.53954008847573E-002-0.191333573769801i</v>
      </c>
      <c r="K42" t="str">
        <f>IMDIV((IMPRODUCT($G$4,(IMSUM(1,J42)))),(IMSUB(1,J42)))</f>
        <v>55.8118534086425-22.3803417312747i</v>
      </c>
      <c r="L42" s="8">
        <f>IMREAL(K42)</f>
        <v>55.8118534086425</v>
      </c>
      <c r="M42" s="8">
        <f>IMAGINARY(K42)</f>
        <v>-22.3803417312747</v>
      </c>
      <c r="N42" s="11">
        <f t="shared" si="3"/>
        <v>268.3536731137329</v>
      </c>
      <c r="O42" s="8" t="str">
        <f t="shared" si="4"/>
        <v>pF</v>
      </c>
      <c r="P42" s="8">
        <f>IMABS(K42)</f>
        <v>60.13187737728164</v>
      </c>
      <c r="Q42" s="26">
        <f t="shared" si="5"/>
        <v>0.400996210740586</v>
      </c>
      <c r="R42" s="5">
        <f t="shared" si="6"/>
        <v>64.78628563796306</v>
      </c>
      <c r="S42" s="15">
        <f t="shared" si="7"/>
        <v>-161.56333626772064</v>
      </c>
      <c r="T42" s="16">
        <f t="shared" si="8"/>
        <v>37.1733281069169</v>
      </c>
      <c r="U42" s="1" t="str">
        <f t="shared" si="9"/>
        <v>pF</v>
      </c>
    </row>
    <row r="43" spans="2:21" ht="12.75">
      <c r="B43" s="25">
        <v>27</v>
      </c>
      <c r="C43" s="25">
        <v>-13.5</v>
      </c>
      <c r="D43" s="25">
        <v>-63</v>
      </c>
      <c r="E43" s="25">
        <f t="shared" si="0"/>
        <v>0.09595039453894942</v>
      </c>
      <c r="F43" s="25">
        <f t="shared" si="1"/>
        <v>-0.18831325232950616</v>
      </c>
      <c r="G43" s="5">
        <f>20*LOG(IMABS(J43))</f>
        <v>-13.500000000000005</v>
      </c>
      <c r="H43" s="5">
        <f t="shared" si="2"/>
        <v>1.5359756806304796</v>
      </c>
      <c r="I43" s="5">
        <f>20*LOG(IMABS(IMDIV(IMSUB(K43,$I$4+0),IMSUM(K43,$I$4+0))))</f>
        <v>-13.18339300716709</v>
      </c>
      <c r="J43" s="3" t="str">
        <f>COMPLEX(E43,F43)</f>
        <v>9.59503945389494E-002-0.188313252329506i</v>
      </c>
      <c r="K43" t="str">
        <f>IMDIV((IMPRODUCT($G$4,(IMSUM(1,J43)))),(IMSUB(1,J43)))</f>
        <v>56.0136005542053-22.0826001039426i</v>
      </c>
      <c r="L43" s="8">
        <f>IMREAL(K43)</f>
        <v>56.0136005542053</v>
      </c>
      <c r="M43" s="8">
        <f>IMAGINARY(K43)</f>
        <v>-22.0826001039426</v>
      </c>
      <c r="N43" s="11">
        <f t="shared" si="3"/>
        <v>266.93539230779396</v>
      </c>
      <c r="O43" s="8" t="str">
        <f t="shared" si="4"/>
        <v>pF</v>
      </c>
      <c r="P43" s="8">
        <f>IMABS(K43)</f>
        <v>60.209340424860265</v>
      </c>
      <c r="Q43" s="26">
        <f t="shared" si="5"/>
        <v>0.3942363976865386</v>
      </c>
      <c r="R43" s="5">
        <f t="shared" si="6"/>
        <v>64.719365270736</v>
      </c>
      <c r="S43" s="15">
        <f t="shared" si="7"/>
        <v>-164.16385105617525</v>
      </c>
      <c r="T43" s="16">
        <f t="shared" si="8"/>
        <v>35.906976377552006</v>
      </c>
      <c r="U43" s="1" t="str">
        <f t="shared" si="9"/>
        <v>pF</v>
      </c>
    </row>
    <row r="44" spans="2:21" ht="12.75">
      <c r="B44" s="25">
        <v>27.5</v>
      </c>
      <c r="C44" s="25">
        <v>-13.6</v>
      </c>
      <c r="D44" s="25">
        <v>-62.5</v>
      </c>
      <c r="E44" s="25">
        <f t="shared" si="0"/>
        <v>0.09647295910591752</v>
      </c>
      <c r="F44" s="25">
        <f t="shared" si="1"/>
        <v>-0.18532283017848766</v>
      </c>
      <c r="G44" s="5">
        <f>20*LOG(IMABS(J44))</f>
        <v>-13.599999999999985</v>
      </c>
      <c r="H44" s="5">
        <f t="shared" si="2"/>
        <v>1.5282200333659068</v>
      </c>
      <c r="I44" s="5">
        <f>20*LOG(IMABS(IMDIV(IMSUB(K44,$I$4+0),IMSUM(K44,$I$4+0))))</f>
        <v>-13.298827168140225</v>
      </c>
      <c r="J44" s="3" t="str">
        <f>COMPLEX(E44,F44)</f>
        <v>9.64729591059175E-002-0.185322830178488i</v>
      </c>
      <c r="K44" t="str">
        <f>IMDIV((IMPRODUCT($G$4,(IMSUM(1,J44)))),(IMSUB(1,J44)))</f>
        <v>56.2091247365968-21.7846004558856i</v>
      </c>
      <c r="L44" s="8">
        <f>IMREAL(K44)</f>
        <v>56.2091247365968</v>
      </c>
      <c r="M44" s="8">
        <f>IMAGINARY(K44)</f>
        <v>-21.7846004558856</v>
      </c>
      <c r="N44" s="11">
        <f t="shared" si="3"/>
        <v>265.66713894012736</v>
      </c>
      <c r="O44" s="8" t="str">
        <f t="shared" si="4"/>
        <v>pF</v>
      </c>
      <c r="P44" s="8">
        <f>IMABS(K44)</f>
        <v>60.28295381512812</v>
      </c>
      <c r="Q44" s="26">
        <f t="shared" si="5"/>
        <v>0.38756341711369896</v>
      </c>
      <c r="R44" s="5">
        <f t="shared" si="6"/>
        <v>64.65203892973646</v>
      </c>
      <c r="S44" s="15">
        <f t="shared" si="7"/>
        <v>-166.816670704422</v>
      </c>
      <c r="T44" s="16">
        <f t="shared" si="8"/>
        <v>34.69348987502306</v>
      </c>
      <c r="U44" s="1" t="str">
        <f t="shared" si="9"/>
        <v>pF</v>
      </c>
    </row>
    <row r="45" spans="2:21" ht="12.75">
      <c r="B45" s="25">
        <v>28</v>
      </c>
      <c r="C45" s="25">
        <v>-13.7</v>
      </c>
      <c r="D45" s="25">
        <v>-62</v>
      </c>
      <c r="E45" s="25">
        <f t="shared" si="0"/>
        <v>0.09696372494953359</v>
      </c>
      <c r="F45" s="25">
        <f t="shared" si="1"/>
        <v>-0.18236224369115023</v>
      </c>
      <c r="G45" s="5">
        <f>20*LOG(IMABS(J45))</f>
        <v>-13.70000000000001</v>
      </c>
      <c r="H45" s="5">
        <f t="shared" si="2"/>
        <v>1.5205996497294085</v>
      </c>
      <c r="I45" s="5">
        <f>20*LOG(IMABS(IMDIV(IMSUB(K45,$I$4+0),IMSUM(K45,$I$4+0))))</f>
        <v>-13.413985751548479</v>
      </c>
      <c r="J45" s="3" t="str">
        <f>COMPLEX(E45,F45)</f>
        <v>9.69637249495336E-002-0.18236224369115i</v>
      </c>
      <c r="K45" t="str">
        <f>IMDIV((IMPRODUCT($G$4,(IMSUM(1,J45)))),(IMSUB(1,J45)))</f>
        <v>56.3984707681194-21.4864722388889i</v>
      </c>
      <c r="L45" s="8">
        <f>IMREAL(K45)</f>
        <v>56.3984707681194</v>
      </c>
      <c r="M45" s="8">
        <f>IMAGINARY(K45)</f>
        <v>-21.4864722388889</v>
      </c>
      <c r="N45" s="11">
        <f t="shared" si="3"/>
        <v>264.54343212921805</v>
      </c>
      <c r="O45" s="8" t="str">
        <f t="shared" si="4"/>
        <v>pF</v>
      </c>
      <c r="P45" s="8">
        <f>IMABS(K45)</f>
        <v>60.35276293803757</v>
      </c>
      <c r="Q45" s="26">
        <f t="shared" si="5"/>
        <v>0.38097614964118226</v>
      </c>
      <c r="R45" s="5">
        <f t="shared" si="6"/>
        <v>64.58430423106344</v>
      </c>
      <c r="S45" s="15">
        <f t="shared" si="7"/>
        <v>-169.52322157670864</v>
      </c>
      <c r="T45" s="16">
        <f t="shared" si="8"/>
        <v>33.529949806037614</v>
      </c>
      <c r="U45" s="1" t="str">
        <f t="shared" si="9"/>
        <v>pF</v>
      </c>
    </row>
    <row r="46" spans="2:21" ht="12.75">
      <c r="B46" s="25">
        <v>28.5</v>
      </c>
      <c r="C46" s="25">
        <v>-13.8</v>
      </c>
      <c r="D46" s="25">
        <v>-61.5</v>
      </c>
      <c r="E46" s="25">
        <f t="shared" si="0"/>
        <v>0.09742331464535134</v>
      </c>
      <c r="F46" s="25">
        <f t="shared" si="1"/>
        <v>-0.1794314245346851</v>
      </c>
      <c r="G46" s="5">
        <f>20*LOG(IMABS(J46))</f>
        <v>-13.800000000000008</v>
      </c>
      <c r="H46" s="5">
        <f t="shared" si="2"/>
        <v>1.5131115136632032</v>
      </c>
      <c r="I46" s="5">
        <f>20*LOG(IMABS(IMDIV(IMSUB(K46,$I$4+0),IMSUM(K46,$I$4+0))))</f>
        <v>-13.528831662571243</v>
      </c>
      <c r="J46" s="3" t="str">
        <f>COMPLEX(E46,F46)</f>
        <v>9.74233146453513E-002-0.179431424534685i</v>
      </c>
      <c r="K46" t="str">
        <f>IMDIV((IMPRODUCT($G$4,(IMSUM(1,J46)))),(IMSUB(1,J46)))</f>
        <v>56.5816867362427-21.1883424319554i</v>
      </c>
      <c r="L46" s="8">
        <f>IMREAL(K46)</f>
        <v>56.5816867362427</v>
      </c>
      <c r="M46" s="8">
        <f>IMAGINARY(K46)</f>
        <v>-21.1883424319554</v>
      </c>
      <c r="N46" s="11">
        <f t="shared" si="3"/>
        <v>263.55926548150063</v>
      </c>
      <c r="O46" s="8" t="str">
        <f t="shared" si="4"/>
        <v>pF</v>
      </c>
      <c r="P46" s="8">
        <f>IMABS(K46)</f>
        <v>60.41881436218445</v>
      </c>
      <c r="Q46" s="26">
        <f t="shared" si="5"/>
        <v>0.3744735028972452</v>
      </c>
      <c r="R46" s="5">
        <f t="shared" si="6"/>
        <v>64.51615954732338</v>
      </c>
      <c r="S46" s="15">
        <f t="shared" si="7"/>
        <v>-172.28497890550747</v>
      </c>
      <c r="T46" s="16">
        <f t="shared" si="8"/>
        <v>32.41364397298691</v>
      </c>
      <c r="U46" s="1" t="str">
        <f t="shared" si="9"/>
        <v>pF</v>
      </c>
    </row>
    <row r="47" spans="2:21" ht="12.75">
      <c r="B47" s="25">
        <v>29</v>
      </c>
      <c r="C47" s="25">
        <v>-13.9</v>
      </c>
      <c r="D47" s="25">
        <v>-61</v>
      </c>
      <c r="E47" s="25">
        <f t="shared" si="0"/>
        <v>0.09785234302944378</v>
      </c>
      <c r="F47" s="25">
        <f t="shared" si="1"/>
        <v>-0.17653029979031734</v>
      </c>
      <c r="G47" s="5">
        <f>20*LOG(IMABS(J47))</f>
        <v>-13.900000000000015</v>
      </c>
      <c r="H47" s="5">
        <f t="shared" si="2"/>
        <v>1.505752695663074</v>
      </c>
      <c r="I47" s="5">
        <f>20*LOG(IMABS(IMDIV(IMSUB(K47,$I$4+0),IMSUM(K47,$I$4+0))))</f>
        <v>-13.643326312668805</v>
      </c>
      <c r="J47" s="3" t="str">
        <f>COMPLEX(E47,F47)</f>
        <v>9.78523430294438E-002-0.176530299790317i</v>
      </c>
      <c r="K47" t="str">
        <f>IMDIV((IMPRODUCT($G$4,(IMSUM(1,J47)))),(IMSUB(1,J47)))</f>
        <v>56.7588238746505-20.8903354547744i</v>
      </c>
      <c r="L47" s="8">
        <f>IMREAL(K47)</f>
        <v>56.7588238746505</v>
      </c>
      <c r="M47" s="8">
        <f>IMAGINARY(K47)</f>
        <v>-20.8903354547744</v>
      </c>
      <c r="N47" s="11">
        <f t="shared" si="3"/>
        <v>262.7100698219349</v>
      </c>
      <c r="O47" s="8" t="str">
        <f t="shared" si="4"/>
        <v>pF</v>
      </c>
      <c r="P47" s="8">
        <f>IMABS(K47)</f>
        <v>60.481155768111776</v>
      </c>
      <c r="Q47" s="26">
        <f t="shared" si="5"/>
        <v>0.36805441037520154</v>
      </c>
      <c r="R47" s="5">
        <f t="shared" si="6"/>
        <v>64.44760397299765</v>
      </c>
      <c r="S47" s="15">
        <f t="shared" si="7"/>
        <v>-175.10346882489077</v>
      </c>
      <c r="T47" s="16">
        <f t="shared" si="8"/>
        <v>31.342048919748745</v>
      </c>
      <c r="U47" s="1" t="str">
        <f t="shared" si="9"/>
        <v>pF</v>
      </c>
    </row>
    <row r="48" spans="2:21" ht="12.75">
      <c r="B48" s="25">
        <v>29.5</v>
      </c>
      <c r="C48" s="25">
        <v>-14</v>
      </c>
      <c r="D48" s="25">
        <v>-60.5</v>
      </c>
      <c r="E48" s="25">
        <f t="shared" si="0"/>
        <v>0.09825141724772612</v>
      </c>
      <c r="F48" s="25">
        <f t="shared" si="1"/>
        <v>-0.17365879207273946</v>
      </c>
      <c r="G48" s="5">
        <f>20*LOG(IMABS(J48))</f>
        <v>-14.000000000000018</v>
      </c>
      <c r="H48" s="5">
        <f t="shared" si="2"/>
        <v>1.4985203496924127</v>
      </c>
      <c r="I48" s="5">
        <f>20*LOG(IMABS(IMDIV(IMSUB(K48,$I$4+0),IMSUM(K48,$I$4+0))))</f>
        <v>-13.757429599726711</v>
      </c>
      <c r="J48" s="3" t="str">
        <f>COMPLEX(E48,F48)</f>
        <v>9.82514172477261E-002-0.173658792072739i</v>
      </c>
      <c r="K48" t="str">
        <f>IMDIV((IMPRODUCT($G$4,(IMSUM(1,J48)))),(IMSUB(1,J48)))</f>
        <v>56.9299364325849-20.5925730879677i</v>
      </c>
      <c r="L48" s="8">
        <f>IMREAL(K48)</f>
        <v>56.9299364325849</v>
      </c>
      <c r="M48" s="8">
        <f>IMAGINARY(K48)</f>
        <v>-20.5925730879677</v>
      </c>
      <c r="N48" s="11">
        <f t="shared" si="3"/>
        <v>261.9916798948637</v>
      </c>
      <c r="O48" s="8" t="str">
        <f t="shared" si="4"/>
        <v>pF</v>
      </c>
      <c r="P48" s="8">
        <f>IMABS(K48)</f>
        <v>60.539835881850955</v>
      </c>
      <c r="Q48" s="26">
        <f t="shared" si="5"/>
        <v>0.3617178303431437</v>
      </c>
      <c r="R48" s="5">
        <f t="shared" si="6"/>
        <v>64.37863729114719</v>
      </c>
      <c r="S48" s="15">
        <f t="shared" si="7"/>
        <v>-177.98027050553296</v>
      </c>
      <c r="T48" s="16">
        <f t="shared" si="8"/>
        <v>30.312813894204634</v>
      </c>
      <c r="U48" s="1" t="str">
        <f t="shared" si="9"/>
        <v>pF</v>
      </c>
    </row>
    <row r="49" spans="2:21" ht="12.75">
      <c r="B49" s="25">
        <v>30</v>
      </c>
      <c r="C49" s="25">
        <v>-14.1</v>
      </c>
      <c r="D49" s="25">
        <v>-60</v>
      </c>
      <c r="E49" s="25">
        <f t="shared" si="0"/>
        <v>0.09862113680574268</v>
      </c>
      <c r="F49" s="25">
        <f t="shared" si="1"/>
        <v>-0.17081681964774728</v>
      </c>
      <c r="G49" s="5">
        <f>20*LOG(IMABS(J49))</f>
        <v>-14.100000000000012</v>
      </c>
      <c r="H49" s="5">
        <f t="shared" si="2"/>
        <v>1.4914117102275628</v>
      </c>
      <c r="I49" s="5">
        <f>20*LOG(IMABS(IMDIV(IMSUB(K49,$I$4+0),IMSUM(K49,$I$4+0))))</f>
        <v>-13.871099892211747</v>
      </c>
      <c r="J49" s="3" t="str">
        <f>COMPLEX(E49,F49)</f>
        <v>9.86211368057427E-002-0.170816819647747i</v>
      </c>
      <c r="K49" t="str">
        <f>IMDIV((IMPRODUCT($G$4,(IMSUM(1,J49)))),(IMSUB(1,J49)))</f>
        <v>57.0950815428423-20.2951744000702i</v>
      </c>
      <c r="L49" s="8">
        <f>IMREAL(K49)</f>
        <v>57.0950815428423</v>
      </c>
      <c r="M49" s="8">
        <f>IMAGINARY(K49)</f>
        <v>-20.2951744000702</v>
      </c>
      <c r="N49" s="11">
        <f t="shared" si="3"/>
        <v>261.40030458232945</v>
      </c>
      <c r="O49" s="8" t="str">
        <f t="shared" si="4"/>
        <v>pF</v>
      </c>
      <c r="P49" s="8">
        <f>IMABS(K49)</f>
        <v>60.594904408812106</v>
      </c>
      <c r="Q49" s="26">
        <f t="shared" si="5"/>
        <v>0.3554627448047579</v>
      </c>
      <c r="R49" s="5">
        <f t="shared" si="6"/>
        <v>64.3092599413825</v>
      </c>
      <c r="S49" s="15">
        <f t="shared" si="7"/>
        <v>-180.91701839725886</v>
      </c>
      <c r="T49" s="16">
        <f t="shared" si="8"/>
        <v>29.32374641550154</v>
      </c>
      <c r="U49" s="1" t="str">
        <f t="shared" si="9"/>
        <v>pF</v>
      </c>
    </row>
    <row r="50" spans="2:21" ht="12.75">
      <c r="B50" s="25">
        <v>30.5</v>
      </c>
      <c r="C50" s="25">
        <v>-14.2</v>
      </c>
      <c r="D50" s="25">
        <v>-59.5</v>
      </c>
      <c r="E50" s="25">
        <f t="shared" si="0"/>
        <v>0.0989620936188968</v>
      </c>
      <c r="F50" s="25">
        <f t="shared" si="1"/>
        <v>-0.16800429654809673</v>
      </c>
      <c r="G50" s="5">
        <f>20*LOG(IMABS(J50))</f>
        <v>-14.19999999999999</v>
      </c>
      <c r="H50" s="5">
        <f t="shared" si="2"/>
        <v>1.4844240894279987</v>
      </c>
      <c r="I50" s="5">
        <f>20*LOG(IMABS(IMDIV(IMSUB(K50,$I$4+0),IMSUM(K50,$I$4+0))))</f>
        <v>-13.98429401785724</v>
      </c>
      <c r="J50" s="3" t="str">
        <f>COMPLEX(E50,F50)</f>
        <v>9.89620936188968E-002-0.168004296548097i</v>
      </c>
      <c r="K50" t="str">
        <f>IMDIV((IMPRODUCT($G$4,(IMSUM(1,J50)))),(IMSUB(1,J50)))</f>
        <v>57.2543190887879-19.9982556811939i</v>
      </c>
      <c r="L50" s="8">
        <f>IMREAL(K50)</f>
        <v>57.2543190887879</v>
      </c>
      <c r="M50" s="8">
        <f>IMAGINARY(K50)</f>
        <v>-19.9982556811939</v>
      </c>
      <c r="N50" s="11">
        <f t="shared" si="3"/>
        <v>260.9325002469641</v>
      </c>
      <c r="O50" s="8" t="str">
        <f t="shared" si="4"/>
        <v>pF</v>
      </c>
      <c r="P50" s="8">
        <f>IMABS(K50)</f>
        <v>60.64641196815478</v>
      </c>
      <c r="Q50" s="26">
        <f t="shared" si="5"/>
        <v>0.349288158508729</v>
      </c>
      <c r="R50" s="5">
        <f t="shared" si="6"/>
        <v>64.23947298905885</v>
      </c>
      <c r="S50" s="15">
        <f t="shared" si="7"/>
        <v>-183.9154045855049</v>
      </c>
      <c r="T50" s="16">
        <f t="shared" si="8"/>
        <v>28.37279926188002</v>
      </c>
      <c r="U50" s="1" t="str">
        <f t="shared" si="9"/>
        <v>pF</v>
      </c>
    </row>
    <row r="51" spans="2:21" ht="12.75">
      <c r="B51" s="25">
        <v>31</v>
      </c>
      <c r="C51" s="25">
        <v>-14.3</v>
      </c>
      <c r="D51" s="25">
        <v>-59</v>
      </c>
      <c r="E51" s="25">
        <f t="shared" si="0"/>
        <v>0.09927487206310288</v>
      </c>
      <c r="F51" s="25">
        <f t="shared" si="1"/>
        <v>-0.1652211326875947</v>
      </c>
      <c r="G51" s="5">
        <f>20*LOG(IMABS(J51))</f>
        <v>-14.299999999999994</v>
      </c>
      <c r="H51" s="5">
        <f t="shared" si="2"/>
        <v>1.4775548744252267</v>
      </c>
      <c r="I51" s="5">
        <f>20*LOG(IMABS(IMDIV(IMSUB(K51,$I$4+0),IMSUM(K51,$I$4+0))))</f>
        <v>-14.096967257409789</v>
      </c>
      <c r="J51" s="3" t="str">
        <f>COMPLEX(E51,F51)</f>
        <v>9.92748720631029E-002-0.165221132687595i</v>
      </c>
      <c r="K51" t="str">
        <f>IMDIV((IMPRODUCT($G$4,(IMSUM(1,J51)))),(IMSUB(1,J51)))</f>
        <v>57.4077115707132-19.7019303832933i</v>
      </c>
      <c r="L51" s="8">
        <f>IMREAL(K51)</f>
        <v>57.4077115707132</v>
      </c>
      <c r="M51" s="8">
        <f>IMAGINARY(K51)</f>
        <v>-19.7019303832933</v>
      </c>
      <c r="N51" s="11">
        <f t="shared" si="3"/>
        <v>260.5851468581334</v>
      </c>
      <c r="O51" s="8" t="str">
        <f t="shared" si="4"/>
        <v>pF</v>
      </c>
      <c r="P51" s="8">
        <f>IMABS(K51)</f>
        <v>60.694410027730996</v>
      </c>
      <c r="Q51" s="26">
        <f t="shared" si="5"/>
        <v>0.34319309800435116</v>
      </c>
      <c r="R51" s="5">
        <f t="shared" si="6"/>
        <v>64.16927809562168</v>
      </c>
      <c r="S51" s="15">
        <f t="shared" si="7"/>
        <v>-186.97718126839519</v>
      </c>
      <c r="T51" s="16">
        <f t="shared" si="8"/>
        <v>27.4580587186711</v>
      </c>
      <c r="U51" s="1" t="str">
        <f t="shared" si="9"/>
        <v>pF</v>
      </c>
    </row>
    <row r="52" spans="2:21" ht="12.75">
      <c r="B52" s="25">
        <v>31.5</v>
      </c>
      <c r="C52" s="25">
        <v>-14.4</v>
      </c>
      <c r="D52" s="25">
        <v>-58.5</v>
      </c>
      <c r="E52" s="25">
        <f t="shared" si="0"/>
        <v>0.09956004902584185</v>
      </c>
      <c r="F52" s="25">
        <f t="shared" si="1"/>
        <v>-0.16246723397344498</v>
      </c>
      <c r="G52" s="5">
        <f>20*LOG(IMABS(J52))</f>
        <v>-14.399999999999995</v>
      </c>
      <c r="H52" s="5">
        <f t="shared" si="2"/>
        <v>1.4708015247246522</v>
      </c>
      <c r="I52" s="5">
        <f>20*LOG(IMABS(IMDIV(IMSUB(K52,$I$4+0),IMSUM(K52,$I$4+0))))</f>
        <v>-14.209073344006192</v>
      </c>
      <c r="J52" s="3" t="str">
        <f>COMPLEX(E52,F52)</f>
        <v>9.95600490258419E-002-0.162467233973445i</v>
      </c>
      <c r="K52" t="str">
        <f>IMDIV((IMPRODUCT($G$4,(IMSUM(1,J52)))),(IMSUB(1,J52)))</f>
        <v>57.5553239718911-19.4063090669468i</v>
      </c>
      <c r="L52" s="8">
        <f>IMREAL(K52)</f>
        <v>57.5553239718911</v>
      </c>
      <c r="M52" s="8">
        <f>IMAGINARY(K52)</f>
        <v>-19.4063090669468</v>
      </c>
      <c r="N52" s="11">
        <f t="shared" si="3"/>
        <v>260.35542660395765</v>
      </c>
      <c r="O52" s="8" t="str">
        <f t="shared" si="4"/>
        <v>pF</v>
      </c>
      <c r="P52" s="8">
        <f>IMABS(K52)</f>
        <v>60.73895083973055</v>
      </c>
      <c r="Q52" s="26">
        <f t="shared" si="5"/>
        <v>0.33717661074107524</v>
      </c>
      <c r="R52" s="5">
        <f t="shared" si="6"/>
        <v>64.09867749007802</v>
      </c>
      <c r="S52" s="15">
        <f t="shared" si="7"/>
        <v>-190.10416336173654</v>
      </c>
      <c r="T52" s="16">
        <f t="shared" si="8"/>
        <v>26.577733946410465</v>
      </c>
      <c r="U52" s="1" t="str">
        <f t="shared" si="9"/>
        <v>pF</v>
      </c>
    </row>
    <row r="53" spans="2:21" ht="12.75">
      <c r="B53" s="25">
        <v>32</v>
      </c>
      <c r="C53" s="25">
        <v>-14.5</v>
      </c>
      <c r="D53" s="25">
        <v>-58</v>
      </c>
      <c r="E53" s="25">
        <f t="shared" si="0"/>
        <v>0.09981819395759815</v>
      </c>
      <c r="F53" s="25">
        <f t="shared" si="1"/>
        <v>-0.15974250241686103</v>
      </c>
      <c r="G53" s="5">
        <f>20*LOG(IMABS(J53))</f>
        <v>-14.500000000000002</v>
      </c>
      <c r="H53" s="5">
        <f t="shared" si="2"/>
        <v>1.464161569714928</v>
      </c>
      <c r="I53" s="5">
        <f>20*LOG(IMABS(IMDIV(IMSUB(K53,$I$4+0),IMSUM(K53,$I$4+0))))</f>
        <v>-14.320564468757496</v>
      </c>
      <c r="J53" s="3" t="str">
        <f>COMPLEX(E53,F53)</f>
        <v>9.98181939575982E-002-0.159742502416861i</v>
      </c>
      <c r="K53" t="str">
        <f>IMDIV((IMPRODUCT($G$4,(IMSUM(1,J53)))),(IMSUB(1,J53)))</f>
        <v>57.6972236246257-19.1114993545377i</v>
      </c>
      <c r="L53" s="8">
        <f>IMREAL(K53)</f>
        <v>57.6972236246257</v>
      </c>
      <c r="M53" s="8">
        <f>IMAGINARY(K53)</f>
        <v>-19.1114993545377</v>
      </c>
      <c r="N53" s="11">
        <f t="shared" si="3"/>
        <v>260.24080472999805</v>
      </c>
      <c r="O53" s="8" t="str">
        <f t="shared" si="4"/>
        <v>pF</v>
      </c>
      <c r="P53" s="8">
        <f>IMABS(K53)</f>
        <v>60.780087377105346</v>
      </c>
      <c r="Q53" s="26">
        <f t="shared" si="5"/>
        <v>0.3312377642098664</v>
      </c>
      <c r="R53" s="5">
        <f t="shared" si="6"/>
        <v>64.02767394152107</v>
      </c>
      <c r="S53" s="15">
        <f t="shared" si="7"/>
        <v>-193.29823123958255</v>
      </c>
      <c r="T53" s="16">
        <f t="shared" si="8"/>
        <v>25.730147346548844</v>
      </c>
      <c r="U53" s="1" t="str">
        <f t="shared" si="9"/>
        <v>pF</v>
      </c>
    </row>
    <row r="54" spans="2:21" ht="12.75">
      <c r="B54" s="25">
        <v>32.5</v>
      </c>
      <c r="C54" s="25">
        <v>-14.6</v>
      </c>
      <c r="D54" s="25">
        <v>-57.5</v>
      </c>
      <c r="E54" s="25">
        <f t="shared" si="0"/>
        <v>0.10004986892366176</v>
      </c>
      <c r="F54" s="25">
        <f t="shared" si="1"/>
        <v>-0.15704683624196722</v>
      </c>
      <c r="G54" s="5">
        <f>20*LOG(IMABS(J54))</f>
        <v>-14.600000000000001</v>
      </c>
      <c r="H54" s="5">
        <f t="shared" si="2"/>
        <v>1.4576326062796587</v>
      </c>
      <c r="I54" s="5">
        <f>20*LOG(IMABS(IMDIV(IMSUB(K54,$I$4+0),IMSUM(K54,$I$4+0))))</f>
        <v>-14.431391293142529</v>
      </c>
      <c r="J54" s="3" t="str">
        <f>COMPLEX(E54,F54)</f>
        <v>0.100049868923662-0.157046836241967i</v>
      </c>
      <c r="K54" t="str">
        <f>IMDIV((IMPRODUCT($G$4,(IMSUM(1,J54)))),(IMSUB(1,J54)))</f>
        <v>57.8334800766197-18.8176058897177i</v>
      </c>
      <c r="L54" s="8">
        <f>IMREAL(K54)</f>
        <v>57.8334800766197</v>
      </c>
      <c r="M54" s="8">
        <f>IMAGINARY(K54)</f>
        <v>-18.8176058897177</v>
      </c>
      <c r="N54" s="11">
        <f t="shared" si="3"/>
        <v>260.2390123779866</v>
      </c>
      <c r="O54" s="8" t="str">
        <f t="shared" si="4"/>
        <v>pF</v>
      </c>
      <c r="P54" s="8">
        <f>IMABS(K54)</f>
        <v>60.81787327088564</v>
      </c>
      <c r="Q54" s="26">
        <f t="shared" si="5"/>
        <v>0.3253756451243729</v>
      </c>
      <c r="R54" s="5">
        <f t="shared" si="6"/>
        <v>63.956270732682796</v>
      </c>
      <c r="S54" s="15">
        <f t="shared" si="7"/>
        <v>-196.56133361867293</v>
      </c>
      <c r="T54" s="16">
        <f t="shared" si="8"/>
        <v>24.91372581729933</v>
      </c>
      <c r="U54" s="1" t="str">
        <f t="shared" si="9"/>
        <v>pF</v>
      </c>
    </row>
    <row r="55" spans="2:21" ht="12.75">
      <c r="B55" s="25">
        <v>33</v>
      </c>
      <c r="C55" s="25">
        <v>-14.7</v>
      </c>
      <c r="D55" s="25">
        <v>-57</v>
      </c>
      <c r="E55" s="25">
        <f t="shared" si="0"/>
        <v>0.10025562865627323</v>
      </c>
      <c r="F55" s="25">
        <f t="shared" si="1"/>
        <v>-0.15438012999300038</v>
      </c>
      <c r="G55" s="5">
        <f>20*LOG(IMABS(J55))</f>
        <v>-14.700000000000022</v>
      </c>
      <c r="H55" s="5">
        <f t="shared" si="2"/>
        <v>1.4512122965065704</v>
      </c>
      <c r="I55" s="5">
        <f>20*LOG(IMABS(IMDIV(IMSUB(K55,$I$4+0),IMSUM(K55,$I$4+0))))</f>
        <v>-14.541502968821732</v>
      </c>
      <c r="J55" s="3" t="str">
        <f>COMPLEX(E55,F55)</f>
        <v>0.100255628656273-0.154380129993i</v>
      </c>
      <c r="K55" t="str">
        <f>IMDIV((IMPRODUCT($G$4,(IMSUM(1,J55)))),(IMSUB(1,J55)))</f>
        <v>57.9641649579443-18.5247303030092i</v>
      </c>
      <c r="L55" s="8">
        <f>IMREAL(K55)</f>
        <v>57.9641649579443</v>
      </c>
      <c r="M55" s="8">
        <f>IMAGINARY(K55)</f>
        <v>-18.5247303030092</v>
      </c>
      <c r="N55" s="11">
        <f t="shared" si="3"/>
        <v>260.34803122652363</v>
      </c>
      <c r="O55" s="8" t="str">
        <f t="shared" si="4"/>
        <v>pF</v>
      </c>
      <c r="P55" s="8">
        <f>IMABS(K55)</f>
        <v>60.85236274846692</v>
      </c>
      <c r="Q55" s="26">
        <f t="shared" si="5"/>
        <v>0.31958935863994165</v>
      </c>
      <c r="R55" s="5">
        <f t="shared" si="6"/>
        <v>63.8844716344609</v>
      </c>
      <c r="S55" s="15">
        <f t="shared" si="7"/>
        <v>-199.8954905955894</v>
      </c>
      <c r="T55" s="16">
        <f t="shared" si="8"/>
        <v>24.126992805195286</v>
      </c>
      <c r="U55" s="1" t="str">
        <f t="shared" si="9"/>
        <v>pF</v>
      </c>
    </row>
    <row r="56" spans="2:21" ht="12.75">
      <c r="B56" s="25">
        <v>33.5</v>
      </c>
      <c r="C56" s="25">
        <v>-14.8</v>
      </c>
      <c r="D56" s="25">
        <v>-56.5</v>
      </c>
      <c r="E56" s="25">
        <f t="shared" si="0"/>
        <v>0.1004360206070958</v>
      </c>
      <c r="F56" s="25">
        <f t="shared" si="1"/>
        <v>-0.15174227463983173</v>
      </c>
      <c r="G56" s="5">
        <f>20*LOG(IMABS(J56))</f>
        <v>-14.799999999999986</v>
      </c>
      <c r="H56" s="5">
        <f t="shared" si="2"/>
        <v>1.4448983654895482</v>
      </c>
      <c r="I56" s="5">
        <f>20*LOG(IMABS(IMDIV(IMSUB(K56,$I$4+0),IMSUM(K56,$I$4+0))))</f>
        <v>-14.650847165488194</v>
      </c>
      <c r="J56" s="3" t="str">
        <f>COMPLEX(E56,F56)</f>
        <v>0.100436020607096-0.151742274639832i</v>
      </c>
      <c r="K56" t="str">
        <f>IMDIV((IMPRODUCT($G$4,(IMSUM(1,J56)))),(IMSUB(1,J56)))</f>
        <v>58.0893518488914-18.2329711834005i</v>
      </c>
      <c r="L56" s="8">
        <f>IMREAL(K56)</f>
        <v>58.0893518488914</v>
      </c>
      <c r="M56" s="8">
        <f>IMAGINARY(K56)</f>
        <v>-18.2329711834005</v>
      </c>
      <c r="N56" s="11">
        <f t="shared" si="3"/>
        <v>260.5660797601618</v>
      </c>
      <c r="O56" s="8" t="str">
        <f t="shared" si="4"/>
        <v>pF</v>
      </c>
      <c r="P56" s="8">
        <f>IMABS(K56)</f>
        <v>60.88361057295317</v>
      </c>
      <c r="Q56" s="26">
        <f t="shared" si="5"/>
        <v>0.3138780276087461</v>
      </c>
      <c r="R56" s="5">
        <f t="shared" si="6"/>
        <v>63.81228088138425</v>
      </c>
      <c r="S56" s="15">
        <f t="shared" si="7"/>
        <v>-203.3027968460642</v>
      </c>
      <c r="T56" s="16">
        <f t="shared" si="8"/>
        <v>23.36856106921109</v>
      </c>
      <c r="U56" s="1" t="str">
        <f t="shared" si="9"/>
        <v>pF</v>
      </c>
    </row>
    <row r="57" spans="2:21" ht="12.75">
      <c r="B57" s="25">
        <v>34</v>
      </c>
      <c r="C57" s="25">
        <v>-14.9</v>
      </c>
      <c r="D57" s="25">
        <v>-56</v>
      </c>
      <c r="E57" s="25">
        <f t="shared" si="0"/>
        <v>0.10059158499999461</v>
      </c>
      <c r="F57" s="25">
        <f t="shared" si="1"/>
        <v>-0.1491331576818236</v>
      </c>
      <c r="G57" s="5">
        <f>20*LOG(IMABS(J57))</f>
        <v>-14.899999999999977</v>
      </c>
      <c r="H57" s="5">
        <f t="shared" si="2"/>
        <v>1.4386885992191505</v>
      </c>
      <c r="I57" s="5">
        <f>20*LOG(IMABS(IMDIV(IMSUB(K57,$I$4+0),IMSUM(K57,$I$4+0))))</f>
        <v>-14.759370107373398</v>
      </c>
      <c r="J57" s="3" t="str">
        <f>COMPLEX(E57,F57)</f>
        <v>0.100591584999995-0.149133157681824i</v>
      </c>
      <c r="K57" t="str">
        <f>IMDIV((IMPRODUCT($G$4,(IMSUM(1,J57)))),(IMSUB(1,J57)))</f>
        <v>58.2091161489709-17.9424240557669i</v>
      </c>
      <c r="L57" s="8">
        <f>IMREAL(K57)</f>
        <v>58.2091161489709</v>
      </c>
      <c r="M57" s="8">
        <f>IMAGINARY(K57)</f>
        <v>-17.9424240557669</v>
      </c>
      <c r="N57" s="11">
        <f t="shared" si="3"/>
        <v>260.89160101487994</v>
      </c>
      <c r="O57" s="8" t="str">
        <f t="shared" si="4"/>
        <v>pF</v>
      </c>
      <c r="P57" s="8">
        <f>IMABS(K57)</f>
        <v>60.911671983630086</v>
      </c>
      <c r="Q57" s="26">
        <f t="shared" si="5"/>
        <v>0.30824079186923214</v>
      </c>
      <c r="R57" s="5">
        <f t="shared" si="6"/>
        <v>63.73970314797404</v>
      </c>
      <c r="S57" s="15">
        <f t="shared" si="7"/>
        <v>-206.7854249966206</v>
      </c>
      <c r="T57" s="16">
        <f t="shared" si="8"/>
        <v>22.637126084072033</v>
      </c>
      <c r="U57" s="1" t="str">
        <f t="shared" si="9"/>
        <v>pF</v>
      </c>
    </row>
    <row r="58" spans="2:21" ht="12.75">
      <c r="B58" s="25">
        <v>34.5</v>
      </c>
      <c r="C58" s="25">
        <v>-15</v>
      </c>
      <c r="D58" s="25">
        <v>-55.5</v>
      </c>
      <c r="E58" s="25">
        <f t="shared" si="0"/>
        <v>0.10072285488410578</v>
      </c>
      <c r="F58" s="25">
        <f t="shared" si="1"/>
        <v>-0.14655266325003838</v>
      </c>
      <c r="G58" s="5">
        <f>20*LOG(IMABS(J58))</f>
        <v>-15.00000000000001</v>
      </c>
      <c r="H58" s="5">
        <f t="shared" si="2"/>
        <v>1.432580842557516</v>
      </c>
      <c r="I58" s="5">
        <f>20*LOG(IMABS(IMDIV(IMSUB(K58,$I$4+0),IMSUM(K58,$I$4+0))))</f>
        <v>-14.867016619018942</v>
      </c>
      <c r="J58" s="3" t="str">
        <f>COMPLEX(E58,F58)</f>
        <v>0.100722854884106-0.146552663250038i</v>
      </c>
      <c r="K58" t="str">
        <f>IMDIV((IMPRODUCT($G$4,(IMSUM(1,J58)))),(IMSUB(1,J58)))</f>
        <v>58.3235349473084-17.6531813639506i</v>
      </c>
      <c r="L58" s="8">
        <f>IMREAL(K58)</f>
        <v>58.3235349473084</v>
      </c>
      <c r="M58" s="8">
        <f>IMAGINARY(K58)</f>
        <v>-17.6531813639506</v>
      </c>
      <c r="N58" s="11">
        <f t="shared" si="3"/>
        <v>261.3232516665448</v>
      </c>
      <c r="O58" s="8" t="str">
        <f t="shared" si="4"/>
        <v>pF</v>
      </c>
      <c r="P58" s="8">
        <f>IMABS(K58)</f>
        <v>60.936602637646594</v>
      </c>
      <c r="Q58" s="26">
        <f t="shared" si="5"/>
        <v>0.3026768075683191</v>
      </c>
      <c r="R58" s="5">
        <f t="shared" si="6"/>
        <v>63.666743525973516</v>
      </c>
      <c r="S58" s="15">
        <f t="shared" si="7"/>
        <v>-210.34562917941076</v>
      </c>
      <c r="T58" s="16">
        <f t="shared" si="8"/>
        <v>21.931460017893126</v>
      </c>
      <c r="U58" s="1" t="str">
        <f t="shared" si="9"/>
        <v>pF</v>
      </c>
    </row>
    <row r="59" spans="2:21" ht="12.75">
      <c r="B59" s="25">
        <v>35</v>
      </c>
      <c r="C59" s="25">
        <v>-15.1</v>
      </c>
      <c r="D59" s="25">
        <v>-55</v>
      </c>
      <c r="E59" s="25">
        <f t="shared" si="0"/>
        <v>0.10083035618717791</v>
      </c>
      <c r="F59" s="25">
        <f t="shared" si="1"/>
        <v>-0.14400067220781554</v>
      </c>
      <c r="G59" s="5">
        <f>20*LOG(IMABS(J59))</f>
        <v>-15.099999999999978</v>
      </c>
      <c r="H59" s="5">
        <f t="shared" si="2"/>
        <v>1.4265729972937153</v>
      </c>
      <c r="I59" s="5">
        <f>20*LOG(IMABS(IMDIV(IMSUB(K59,$I$4+0),IMSUM(K59,$I$4+0))))</f>
        <v>-14.97373018090692</v>
      </c>
      <c r="J59" s="3" t="str">
        <f>COMPLEX(E59,F59)</f>
        <v>0.100830356187178-0.144000672207816i</v>
      </c>
      <c r="K59" t="str">
        <f>IMDIV((IMPRODUCT($G$4,(IMSUM(1,J59)))),(IMSUB(1,J59)))</f>
        <v>58.432686894669-17.3653324593133i</v>
      </c>
      <c r="L59" s="8">
        <f>IMREAL(K59)</f>
        <v>58.432686894669</v>
      </c>
      <c r="M59" s="8">
        <f>IMAGINARY(K59)</f>
        <v>-17.3653324593133</v>
      </c>
      <c r="N59" s="11">
        <f t="shared" si="3"/>
        <v>261.8598923455155</v>
      </c>
      <c r="O59" s="8" t="str">
        <f t="shared" si="4"/>
        <v>pF</v>
      </c>
      <c r="P59" s="8">
        <f>IMABS(K59)</f>
        <v>60.95845855295967</v>
      </c>
      <c r="Q59" s="26">
        <f t="shared" si="5"/>
        <v>0.2971852465147824</v>
      </c>
      <c r="R59" s="5">
        <f t="shared" si="6"/>
        <v>63.59340750240117</v>
      </c>
      <c r="S59" s="15">
        <f t="shared" si="7"/>
        <v>-213.9857487819065</v>
      </c>
      <c r="T59" s="16">
        <f t="shared" si="8"/>
        <v>21.25040622669897</v>
      </c>
      <c r="U59" s="1" t="str">
        <f t="shared" si="9"/>
        <v>pF</v>
      </c>
    </row>
    <row r="60" spans="2:21" ht="12.75">
      <c r="B60" s="25">
        <v>35.5</v>
      </c>
      <c r="C60" s="25">
        <v>-15.2</v>
      </c>
      <c r="D60" s="25">
        <v>-54.5</v>
      </c>
      <c r="E60" s="25">
        <f t="shared" si="0"/>
        <v>0.10091460776916829</v>
      </c>
      <c r="F60" s="25">
        <f t="shared" si="1"/>
        <v>-0.1414770622497338</v>
      </c>
      <c r="G60" s="5">
        <f>20*LOG(IMABS(J60))</f>
        <v>-15.200000000000005</v>
      </c>
      <c r="H60" s="5">
        <f t="shared" si="2"/>
        <v>1.42066302027583</v>
      </c>
      <c r="I60" s="5">
        <f>20*LOG(IMABS(IMDIV(IMSUB(K60,$I$4+0),IMSUM(K60,$I$4+0))))</f>
        <v>-15.079452995517126</v>
      </c>
      <c r="J60" s="3" t="str">
        <f>COMPLEX(E60,F60)</f>
        <v>0.100914607769168-0.141477062249734i</v>
      </c>
      <c r="K60" t="str">
        <f>IMDIV((IMPRODUCT($G$4,(IMSUM(1,J60)))),(IMSUB(1,J60)))</f>
        <v>58.5366520773325-17.0789635945727i</v>
      </c>
      <c r="L60" s="8">
        <f>IMREAL(K60)</f>
        <v>58.5366520773325</v>
      </c>
      <c r="M60" s="8">
        <f>IMAGINARY(K60)</f>
        <v>-17.0789635945727</v>
      </c>
      <c r="N60" s="11">
        <f t="shared" si="3"/>
        <v>262.5005790749028</v>
      </c>
      <c r="O60" s="8" t="str">
        <f t="shared" si="4"/>
        <v>pF</v>
      </c>
      <c r="P60" s="8">
        <f>IMABS(K60)</f>
        <v>60.9772960526081</v>
      </c>
      <c r="Q60" s="26">
        <f t="shared" si="5"/>
        <v>0.2917652955623386</v>
      </c>
      <c r="R60" s="5">
        <f t="shared" si="6"/>
        <v>63.51970093840142</v>
      </c>
      <c r="S60" s="15">
        <f t="shared" si="7"/>
        <v>-217.70821240399994</v>
      </c>
      <c r="T60" s="16">
        <f t="shared" si="8"/>
        <v>20.59287421484586</v>
      </c>
      <c r="U60" s="1" t="str">
        <f t="shared" si="9"/>
        <v>pF</v>
      </c>
    </row>
    <row r="61" spans="2:21" ht="12.75">
      <c r="B61" s="25">
        <v>36</v>
      </c>
      <c r="C61" s="25">
        <v>-15.3</v>
      </c>
      <c r="D61" s="25">
        <v>-54</v>
      </c>
      <c r="E61" s="25">
        <f t="shared" si="0"/>
        <v>0.10097612147607786</v>
      </c>
      <c r="F61" s="25">
        <f t="shared" si="1"/>
        <v>-0.13898170799897452</v>
      </c>
      <c r="G61" s="5">
        <f>20*LOG(IMABS(J61))</f>
        <v>-15.299999999999978</v>
      </c>
      <c r="H61" s="5">
        <f t="shared" si="2"/>
        <v>1.4148489216163131</v>
      </c>
      <c r="I61" s="5">
        <f>20*LOG(IMABS(IMDIV(IMSUB(K61,$I$4+0),IMSUM(K61,$I$4+0))))</f>
        <v>-15.184126064342982</v>
      </c>
      <c r="J61" s="3" t="str">
        <f>COMPLEX(E61,F61)</f>
        <v>0.100976121476078-0.138981707998975i</v>
      </c>
      <c r="K61" t="str">
        <f>IMDIV((IMPRODUCT($G$4,(IMSUM(1,J61)))),(IMSUB(1,J61)))</f>
        <v>58.6355118930203-16.7941579227288i</v>
      </c>
      <c r="L61" s="8">
        <f>IMREAL(K61)</f>
        <v>58.6355118930203</v>
      </c>
      <c r="M61" s="8">
        <f>IMAGINARY(K61)</f>
        <v>-16.7941579227288</v>
      </c>
      <c r="N61" s="11">
        <f t="shared" si="3"/>
        <v>263.2445557427029</v>
      </c>
      <c r="O61" s="8" t="str">
        <f t="shared" si="4"/>
        <v>pF</v>
      </c>
      <c r="P61" s="8">
        <f>IMABS(K61)</f>
        <v>60.99317171036508</v>
      </c>
      <c r="Q61" s="26">
        <f t="shared" si="5"/>
        <v>0.28641615602110737</v>
      </c>
      <c r="R61" s="5">
        <f t="shared" si="6"/>
        <v>63.44563004885971</v>
      </c>
      <c r="S61" s="15">
        <f t="shared" si="7"/>
        <v>-221.51554203591817</v>
      </c>
      <c r="T61" s="16">
        <f t="shared" si="8"/>
        <v>19.95783501604004</v>
      </c>
      <c r="U61" s="1" t="str">
        <f t="shared" si="9"/>
        <v>pF</v>
      </c>
    </row>
    <row r="62" spans="2:21" ht="12.75">
      <c r="B62" s="25">
        <v>36.5</v>
      </c>
      <c r="C62" s="25">
        <v>-15.4</v>
      </c>
      <c r="D62" s="25">
        <v>-53.5</v>
      </c>
      <c r="E62" s="25">
        <f t="shared" si="0"/>
        <v>0.10101540219400709</v>
      </c>
      <c r="F62" s="25">
        <f t="shared" si="1"/>
        <v>-0.13651448110310138</v>
      </c>
      <c r="G62" s="5">
        <f>20*LOG(IMABS(J62))</f>
        <v>-15.400000000000023</v>
      </c>
      <c r="H62" s="5">
        <f t="shared" si="2"/>
        <v>1.409128762967206</v>
      </c>
      <c r="I62" s="5">
        <f>20*LOG(IMABS(IMDIV(IMSUB(K62,$I$4+0),IMSUM(K62,$I$4+0))))</f>
        <v>-15.287689276350097</v>
      </c>
      <c r="J62" s="3" t="str">
        <f>COMPLEX(E62,F62)</f>
        <v>0.101015402194007-0.136514481103101i</v>
      </c>
      <c r="K62" t="str">
        <f>IMDIV((IMPRODUCT($G$4,(IMSUM(1,J62)))),(IMSUB(1,J62)))</f>
        <v>58.7293489290648-16.5109955008735i</v>
      </c>
      <c r="L62" s="8">
        <f>IMREAL(K62)</f>
        <v>58.7293489290648</v>
      </c>
      <c r="M62" s="8">
        <f>IMAGINARY(K62)</f>
        <v>-16.5109955008735</v>
      </c>
      <c r="N62" s="11">
        <f t="shared" si="3"/>
        <v>264.0912475293977</v>
      </c>
      <c r="O62" s="8" t="str">
        <f t="shared" si="4"/>
        <v>pF</v>
      </c>
      <c r="P62" s="8">
        <f>IMABS(K62)</f>
        <v>61.00614229781874</v>
      </c>
      <c r="Q62" s="26">
        <f t="shared" si="5"/>
        <v>0.28113704309605086</v>
      </c>
      <c r="R62" s="5">
        <f t="shared" si="6"/>
        <v>63.371201382752574</v>
      </c>
      <c r="S62" s="15">
        <f t="shared" si="7"/>
        <v>-225.41035747146887</v>
      </c>
      <c r="T62" s="16">
        <f t="shared" si="8"/>
        <v>19.344316954600764</v>
      </c>
      <c r="U62" s="1" t="str">
        <f t="shared" si="9"/>
        <v>pF</v>
      </c>
    </row>
    <row r="63" spans="2:21" ht="12.75">
      <c r="B63" s="25">
        <v>37</v>
      </c>
      <c r="C63" s="25">
        <v>-15.5</v>
      </c>
      <c r="D63" s="25">
        <v>-53</v>
      </c>
      <c r="E63" s="25">
        <f t="shared" si="0"/>
        <v>0.10103294790341805</v>
      </c>
      <c r="F63" s="25">
        <f t="shared" si="1"/>
        <v>-0.13407525032827552</v>
      </c>
      <c r="G63" s="5">
        <f>20*LOG(IMABS(J63))</f>
        <v>-15.499999999999982</v>
      </c>
      <c r="H63" s="5">
        <f t="shared" si="2"/>
        <v>1.4035006558621614</v>
      </c>
      <c r="I63" s="5">
        <f>20*LOG(IMABS(IMDIV(IMSUB(K63,$I$4+0),IMSUM(K63,$I$4+0))))</f>
        <v>-15.39008150830128</v>
      </c>
      <c r="J63" s="3" t="str">
        <f>COMPLEX(E63,F63)</f>
        <v>0.101032947903418-0.134075250328276i</v>
      </c>
      <c r="K63" t="str">
        <f>IMDIV((IMPRODUCT($G$4,(IMSUM(1,J63)))),(IMSUB(1,J63)))</f>
        <v>58.8182468429929-16.2295532986797i</v>
      </c>
      <c r="L63" s="8">
        <f>IMREAL(K63)</f>
        <v>58.8182468429929</v>
      </c>
      <c r="M63" s="8">
        <f>IMAGINARY(K63)</f>
        <v>-16.2295532986797</v>
      </c>
      <c r="N63" s="11">
        <f t="shared" si="3"/>
        <v>265.0402552225228</v>
      </c>
      <c r="O63" s="8" t="str">
        <f t="shared" si="4"/>
        <v>pF</v>
      </c>
      <c r="P63" s="8">
        <f>IMABS(K63)</f>
        <v>61.01626473292125</v>
      </c>
      <c r="Q63" s="26">
        <f t="shared" si="5"/>
        <v>0.2759271853512096</v>
      </c>
      <c r="R63" s="5">
        <f t="shared" si="6"/>
        <v>63.29642180420503</v>
      </c>
      <c r="S63" s="15">
        <f t="shared" si="7"/>
        <v>-229.39538097211837</v>
      </c>
      <c r="T63" s="16">
        <f t="shared" si="8"/>
        <v>18.751401750990023</v>
      </c>
      <c r="U63" s="1" t="str">
        <f t="shared" si="9"/>
        <v>pF</v>
      </c>
    </row>
    <row r="64" spans="2:21" ht="12.75">
      <c r="B64" s="25">
        <v>37.5</v>
      </c>
      <c r="C64" s="25">
        <v>-15.6</v>
      </c>
      <c r="D64" s="25">
        <v>-52.5</v>
      </c>
      <c r="E64" s="25">
        <f t="shared" si="0"/>
        <v>0.10102924973358524</v>
      </c>
      <c r="F64" s="25">
        <f t="shared" si="1"/>
        <v>-0.13166388165191892</v>
      </c>
      <c r="G64" s="5">
        <f>20*LOG(IMABS(J64))</f>
        <v>-15.600000000000007</v>
      </c>
      <c r="H64" s="5">
        <f t="shared" si="2"/>
        <v>1.397962760122156</v>
      </c>
      <c r="I64" s="5">
        <f>20*LOG(IMABS(IMDIV(IMSUB(K64,$I$4+0),IMSUM(K64,$I$4+0))))</f>
        <v>-15.491240737299377</v>
      </c>
      <c r="J64" s="3" t="str">
        <f>COMPLEX(E64,F64)</f>
        <v>0.101029249733585-0.131663881651919i</v>
      </c>
      <c r="K64" t="str">
        <f>IMDIV((IMPRODUCT($G$4,(IMSUM(1,J64)))),(IMSUB(1,J64)))</f>
        <v>58.9022902456835-15.9499052113557i</v>
      </c>
      <c r="L64" s="8">
        <f>IMREAL(K64)</f>
        <v>58.9022902456835</v>
      </c>
      <c r="M64" s="8">
        <f>IMAGINARY(K64)</f>
        <v>-15.9499052113557</v>
      </c>
      <c r="N64" s="11">
        <f t="shared" si="3"/>
        <v>266.0913503587609</v>
      </c>
      <c r="O64" s="8" t="str">
        <f t="shared" si="4"/>
        <v>pF</v>
      </c>
      <c r="P64" s="8">
        <f>IMABS(K64)</f>
        <v>61.02359603004376</v>
      </c>
      <c r="Q64" s="26">
        <f t="shared" si="5"/>
        <v>0.27078582419848346</v>
      </c>
      <c r="R64" s="5">
        <f t="shared" si="6"/>
        <v>63.22129847422814</v>
      </c>
      <c r="S64" s="15">
        <f t="shared" si="7"/>
        <v>-233.4734421986859</v>
      </c>
      <c r="T64" s="16">
        <f t="shared" si="8"/>
        <v>18.178220939459656</v>
      </c>
      <c r="U64" s="1" t="str">
        <f t="shared" si="9"/>
        <v>pF</v>
      </c>
    </row>
    <row r="65" spans="2:21" ht="12.75">
      <c r="B65" s="25">
        <v>38</v>
      </c>
      <c r="C65" s="25">
        <v>-15.7</v>
      </c>
      <c r="D65" s="25">
        <v>-52</v>
      </c>
      <c r="E65" s="25">
        <f t="shared" si="0"/>
        <v>0.10100479201722153</v>
      </c>
      <c r="F65" s="25">
        <f t="shared" si="1"/>
        <v>-0.12928023835384497</v>
      </c>
      <c r="G65" s="5">
        <f>20*LOG(IMABS(J65))</f>
        <v>-15.699999999999985</v>
      </c>
      <c r="H65" s="5">
        <f t="shared" si="2"/>
        <v>1.3925132823221842</v>
      </c>
      <c r="I65" s="5">
        <f>20*LOG(IMABS(IMDIV(IMSUB(K65,$I$4+0),IMSUM(K65,$I$4+0))))</f>
        <v>-15.591104165809128</v>
      </c>
      <c r="J65" s="3" t="str">
        <f>COMPLEX(E65,F65)</f>
        <v>0.101004792017222-0.129280238353845i</v>
      </c>
      <c r="K65" t="str">
        <f>IMDIV((IMPRODUCT($G$4,(IMSUM(1,J65)))),(IMSUB(1,J65)))</f>
        <v>58.9815645872391-15.6721220768544i</v>
      </c>
      <c r="L65" s="8">
        <f>IMREAL(K65)</f>
        <v>58.9815645872391</v>
      </c>
      <c r="M65" s="8">
        <f>IMAGINARY(K65)</f>
        <v>-15.6721220768544</v>
      </c>
      <c r="N65" s="11">
        <f t="shared" si="3"/>
        <v>267.2444711420442</v>
      </c>
      <c r="O65" s="8" t="str">
        <f t="shared" si="4"/>
        <v>pF</v>
      </c>
      <c r="P65" s="8">
        <f>IMABS(K65)</f>
        <v>61.02819325156598</v>
      </c>
      <c r="Q65" s="26">
        <f t="shared" si="5"/>
        <v>0.2657122134099021</v>
      </c>
      <c r="R65" s="5">
        <f t="shared" si="6"/>
        <v>63.14583883311027</v>
      </c>
      <c r="S65" s="15">
        <f t="shared" si="7"/>
        <v>-237.64748342861486</v>
      </c>
      <c r="T65" s="16">
        <f t="shared" si="8"/>
        <v>17.623952569060542</v>
      </c>
      <c r="U65" s="1" t="str">
        <f t="shared" si="9"/>
        <v>pF</v>
      </c>
    </row>
    <row r="66" spans="2:21" ht="12.75">
      <c r="B66" s="25">
        <v>38.5</v>
      </c>
      <c r="C66" s="25">
        <v>-15.8</v>
      </c>
      <c r="D66" s="25">
        <v>-51.5</v>
      </c>
      <c r="E66" s="25">
        <f t="shared" si="0"/>
        <v>0.10096005234526165</v>
      </c>
      <c r="F66" s="25">
        <f t="shared" si="1"/>
        <v>-0.12692418110587056</v>
      </c>
      <c r="G66" s="5">
        <f>20*LOG(IMABS(J66))</f>
        <v>-15.799999999999974</v>
      </c>
      <c r="H66" s="5">
        <f t="shared" si="2"/>
        <v>1.3871504743161023</v>
      </c>
      <c r="I66" s="5">
        <f>20*LOG(IMABS(IMDIV(IMSUB(K66,$I$4+0),IMSUM(K66,$I$4+0))))</f>
        <v>-15.689608359326465</v>
      </c>
      <c r="J66" s="3" t="str">
        <f>COMPLEX(E66,F66)</f>
        <v>0.100960052345262-0.126924181105871i</v>
      </c>
      <c r="K66" t="str">
        <f>IMDIV((IMPRODUCT($G$4,(IMSUM(1,J66)))),(IMSUB(1,J66)))</f>
        <v>59.0561560457073-15.3962716971184i</v>
      </c>
      <c r="L66" s="8">
        <f>IMREAL(K66)</f>
        <v>59.0561560457073</v>
      </c>
      <c r="M66" s="8">
        <f>IMAGINARY(K66)</f>
        <v>-15.3962716971184</v>
      </c>
      <c r="N66" s="11">
        <f t="shared" si="3"/>
        <v>268.4997190935013</v>
      </c>
      <c r="O66" s="8" t="str">
        <f t="shared" si="4"/>
        <v>pF</v>
      </c>
      <c r="P66" s="8">
        <f>IMABS(K66)</f>
        <v>61.030113461031846</v>
      </c>
      <c r="Q66" s="26">
        <f t="shared" si="5"/>
        <v>0.260705618652224</v>
      </c>
      <c r="R66" s="5">
        <f t="shared" si="6"/>
        <v>63.07005058344228</v>
      </c>
      <c r="S66" s="15">
        <f t="shared" si="7"/>
        <v>-241.92056507833243</v>
      </c>
      <c r="T66" s="16">
        <f t="shared" si="8"/>
        <v>17.087818162234306</v>
      </c>
      <c r="U66" s="1" t="str">
        <f t="shared" si="9"/>
        <v>pF</v>
      </c>
    </row>
    <row r="67" spans="2:21" ht="12.75">
      <c r="B67" s="25">
        <v>39</v>
      </c>
      <c r="C67" s="25">
        <v>-15.9</v>
      </c>
      <c r="D67" s="25">
        <v>-51</v>
      </c>
      <c r="E67" s="25">
        <f t="shared" si="0"/>
        <v>0.10089550162179063</v>
      </c>
      <c r="F67" s="25">
        <f t="shared" si="1"/>
        <v>-0.12459556805992686</v>
      </c>
      <c r="G67" s="5">
        <f>20*LOG(IMABS(J67))</f>
        <v>-15.899999999999983</v>
      </c>
      <c r="H67" s="5">
        <f t="shared" si="2"/>
        <v>1.3818726318171632</v>
      </c>
      <c r="I67" s="5">
        <f>20*LOG(IMABS(IMDIV(IMSUB(K67,$I$4+0),IMSUM(K67,$I$4+0))))</f>
        <v>-15.786689396737906</v>
      </c>
      <c r="J67" s="3" t="str">
        <f>COMPLEX(E67,F67)</f>
        <v>0.100895501621791-0.124595568059927i</v>
      </c>
      <c r="K67" t="str">
        <f>IMDIV((IMPRODUCT($G$4,(IMSUM(1,J67)))),(IMSUB(1,J67)))</f>
        <v>59.1261514187572-15.1224188631456i</v>
      </c>
      <c r="L67" s="8">
        <f>IMREAL(K67)</f>
        <v>59.1261514187572</v>
      </c>
      <c r="M67" s="8">
        <f>IMAGINARY(K67)</f>
        <v>-15.1224188631456</v>
      </c>
      <c r="N67" s="11">
        <f t="shared" si="3"/>
        <v>269.85735639558936</v>
      </c>
      <c r="O67" s="8" t="str">
        <f t="shared" si="4"/>
        <v>pF</v>
      </c>
      <c r="P67" s="8">
        <f>IMABS(K67)</f>
        <v>61.02941367788345</v>
      </c>
      <c r="Q67" s="26">
        <f t="shared" si="5"/>
        <v>0.255765317042911</v>
      </c>
      <c r="R67" s="5">
        <f t="shared" si="6"/>
        <v>62.99394167374534</v>
      </c>
      <c r="S67" s="15">
        <f t="shared" si="7"/>
        <v>-246.29587155156207</v>
      </c>
      <c r="T67" s="16">
        <f t="shared" si="8"/>
        <v>16.569079907865728</v>
      </c>
      <c r="U67" s="1" t="str">
        <f t="shared" si="9"/>
        <v>pF</v>
      </c>
    </row>
    <row r="68" spans="2:21" ht="12.75">
      <c r="B68" s="25">
        <v>39.5</v>
      </c>
      <c r="C68" s="25">
        <v>-16</v>
      </c>
      <c r="D68" s="25">
        <v>-50.5</v>
      </c>
      <c r="E68" s="25">
        <f t="shared" si="0"/>
        <v>0.10081160411910083</v>
      </c>
      <c r="F68" s="25">
        <f t="shared" si="1"/>
        <v>-0.12229425493468396</v>
      </c>
      <c r="G68" s="5">
        <f>20*LOG(IMABS(J68))</f>
        <v>-15.999999999999996</v>
      </c>
      <c r="H68" s="5">
        <f t="shared" si="2"/>
        <v>1.376678093031748</v>
      </c>
      <c r="I68" s="5">
        <f>20*LOG(IMABS(IMDIV(IMSUB(K68,$I$4+0),IMSUM(K68,$I$4+0))))</f>
        <v>-15.882283033294637</v>
      </c>
      <c r="J68" s="3" t="str">
        <f>COMPLEX(E68,F68)</f>
        <v>0.100811604119101-0.122294254934684i</v>
      </c>
      <c r="K68" t="str">
        <f>IMDIV((IMPRODUCT($G$4,(IMSUM(1,J68)))),(IMSUB(1,J68)))</f>
        <v>59.1916380184205-14.8506253836589i</v>
      </c>
      <c r="L68" s="8">
        <f>IMREAL(K68)</f>
        <v>59.1916380184205</v>
      </c>
      <c r="M68" s="8">
        <f>IMAGINARY(K68)</f>
        <v>-14.8506253836589</v>
      </c>
      <c r="N68" s="11">
        <f t="shared" si="3"/>
        <v>271.3178038987661</v>
      </c>
      <c r="O68" s="8" t="str">
        <f t="shared" si="4"/>
        <v>pF</v>
      </c>
      <c r="P68" s="8">
        <f>IMABS(K68)</f>
        <v>61.02615083379827</v>
      </c>
      <c r="Q68" s="26">
        <f t="shared" si="5"/>
        <v>0.2508905967264729</v>
      </c>
      <c r="R68" s="5">
        <f t="shared" si="6"/>
        <v>62.91752028268798</v>
      </c>
      <c r="S68" s="15">
        <f t="shared" si="7"/>
        <v>-250.7767174362546</v>
      </c>
      <c r="T68" s="16">
        <f t="shared" si="8"/>
        <v>16.067038068004873</v>
      </c>
      <c r="U68" s="1" t="str">
        <f t="shared" si="9"/>
        <v>pF</v>
      </c>
    </row>
    <row r="69" spans="2:21" ht="12.75">
      <c r="B69" s="25">
        <v>40</v>
      </c>
      <c r="C69" s="25">
        <v>-16.1</v>
      </c>
      <c r="D69" s="25">
        <v>-50</v>
      </c>
      <c r="E69" s="25">
        <f t="shared" si="0"/>
        <v>0.10070881753286447</v>
      </c>
      <c r="F69" s="25">
        <f t="shared" si="1"/>
        <v>-0.12002009510070598</v>
      </c>
      <c r="G69" s="5">
        <f>20*LOG(IMABS(J69))</f>
        <v>-16.100000000000016</v>
      </c>
      <c r="H69" s="5">
        <f t="shared" si="2"/>
        <v>1.3715652373439988</v>
      </c>
      <c r="I69" s="5">
        <f>20*LOG(IMABS(IMDIV(IMSUB(K69,$I$4+0),IMSUM(K69,$I$4+0))))</f>
        <v>-15.976324875979229</v>
      </c>
      <c r="J69" s="3" t="str">
        <f>COMPLEX(E69,F69)</f>
        <v>0.100708817532864-0.120020095100706i</v>
      </c>
      <c r="K69" t="str">
        <f>IMDIV((IMPRODUCT($G$4,(IMSUM(1,J69)))),(IMSUB(1,J69)))</f>
        <v>59.2527035689796-14.5809501171634i</v>
      </c>
      <c r="L69" s="8">
        <f>IMREAL(K69)</f>
        <v>59.2527035689796</v>
      </c>
      <c r="M69" s="8">
        <f>IMAGINARY(K69)</f>
        <v>-14.5809501171634</v>
      </c>
      <c r="N69" s="11">
        <f t="shared" si="3"/>
        <v>272.88163976459987</v>
      </c>
      <c r="O69" s="8" t="str">
        <f t="shared" si="4"/>
        <v>pF</v>
      </c>
      <c r="P69" s="8">
        <f>IMABS(K69)</f>
        <v>61.020381730636316</v>
      </c>
      <c r="Q69" s="26">
        <f t="shared" si="5"/>
        <v>0.24608075647027394</v>
      </c>
      <c r="R69" s="5">
        <f t="shared" si="6"/>
        <v>62.840794803866494</v>
      </c>
      <c r="S69" s="15">
        <f t="shared" si="7"/>
        <v>-255.36655407452608</v>
      </c>
      <c r="T69" s="16">
        <f t="shared" si="8"/>
        <v>15.581028579553886</v>
      </c>
      <c r="U69" s="1" t="str">
        <f t="shared" si="9"/>
        <v>pF</v>
      </c>
    </row>
    <row r="70" spans="2:21" ht="12.75">
      <c r="B70" s="25">
        <v>40.5</v>
      </c>
      <c r="C70" s="25">
        <v>-16.2</v>
      </c>
      <c r="D70" s="25">
        <v>-49.5</v>
      </c>
      <c r="E70" s="25">
        <f t="shared" si="0"/>
        <v>0.10058759303740648</v>
      </c>
      <c r="F70" s="25">
        <f t="shared" si="1"/>
        <v>-0.11777293966415205</v>
      </c>
      <c r="G70" s="5">
        <f>20*LOG(IMABS(J70))</f>
        <v>-16.20000000000002</v>
      </c>
      <c r="H70" s="5">
        <f t="shared" si="2"/>
        <v>1.366532484049156</v>
      </c>
      <c r="I70" s="5">
        <f>20*LOG(IMABS(IMDIV(IMSUB(K70,$I$4+0),IMSUM(K70,$I$4+0))))</f>
        <v>-16.068750570889378</v>
      </c>
      <c r="J70" s="3" t="str">
        <f>COMPLEX(E70,F70)</f>
        <v>0.100587593037406-0.117772939664152i</v>
      </c>
      <c r="K70" t="str">
        <f>IMDIV((IMPRODUCT($G$4,(IMSUM(1,J70)))),(IMSUB(1,J70)))</f>
        <v>59.3094361080802-14.3134490071748i</v>
      </c>
      <c r="L70" s="8">
        <f>IMREAL(K70)</f>
        <v>59.3094361080802</v>
      </c>
      <c r="M70" s="8">
        <f>IMAGINARY(K70)</f>
        <v>-14.3134490071748</v>
      </c>
      <c r="N70" s="11">
        <f t="shared" si="3"/>
        <v>274.5495987243556</v>
      </c>
      <c r="O70" s="8" t="str">
        <f t="shared" si="4"/>
        <v>pF</v>
      </c>
      <c r="P70" s="8">
        <f>IMABS(K70)</f>
        <v>61.012163000007135</v>
      </c>
      <c r="Q70" s="26">
        <f t="shared" si="5"/>
        <v>0.24133510527888435</v>
      </c>
      <c r="R70" s="5">
        <f t="shared" si="6"/>
        <v>62.76377383113067</v>
      </c>
      <c r="S70" s="15">
        <f t="shared" si="7"/>
        <v>-260.06897653203623</v>
      </c>
      <c r="T70" s="16">
        <f t="shared" si="8"/>
        <v>15.110420834056251</v>
      </c>
      <c r="U70" s="1" t="str">
        <f t="shared" si="9"/>
        <v>pF</v>
      </c>
    </row>
    <row r="71" spans="2:21" ht="12.75">
      <c r="B71" s="25">
        <v>41</v>
      </c>
      <c r="C71" s="25">
        <v>-16.3</v>
      </c>
      <c r="D71" s="25">
        <v>-49</v>
      </c>
      <c r="E71" s="25">
        <f t="shared" si="0"/>
        <v>0.10044837534106531</v>
      </c>
      <c r="F71" s="25">
        <f t="shared" si="1"/>
        <v>-0.11555263754903941</v>
      </c>
      <c r="G71" s="5">
        <f>20*LOG(IMABS(J71))</f>
        <v>-16.30000000000003</v>
      </c>
      <c r="H71" s="5">
        <f t="shared" si="2"/>
        <v>1.361578291133496</v>
      </c>
      <c r="I71" s="5">
        <f>20*LOG(IMABS(IMDIV(IMSUB(K71,$I$4+0),IMSUM(K71,$I$4+0))))</f>
        <v>-16.159496002099154</v>
      </c>
      <c r="J71" s="3" t="str">
        <f>COMPLEX(E71,F71)</f>
        <v>0.100448375341065-0.115552637549039i</v>
      </c>
      <c r="K71" t="str">
        <f>IMDIV((IMPRODUCT($G$4,(IMSUM(1,J71)))),(IMSUB(1,J71)))</f>
        <v>59.3619238911228-14.0481751204083i</v>
      </c>
      <c r="L71" s="8">
        <f>IMREAL(K71)</f>
        <v>59.3619238911228</v>
      </c>
      <c r="M71" s="8">
        <f>IMAGINARY(K71)</f>
        <v>-14.0481751204083</v>
      </c>
      <c r="N71" s="11">
        <f t="shared" si="3"/>
        <v>276.3225719368245</v>
      </c>
      <c r="O71" s="8" t="str">
        <f t="shared" si="4"/>
        <v>pF</v>
      </c>
      <c r="P71" s="8">
        <f>IMABS(K71)</f>
        <v>61.001551064453395</v>
      </c>
      <c r="Q71" s="26">
        <f t="shared" si="5"/>
        <v>0.2366529620262041</v>
      </c>
      <c r="R71" s="5">
        <f t="shared" si="6"/>
        <v>62.68646614443025</v>
      </c>
      <c r="S71" s="15">
        <f t="shared" si="7"/>
        <v>-264.88773099526685</v>
      </c>
      <c r="T71" s="16">
        <f t="shared" si="8"/>
        <v>14.65461562037954</v>
      </c>
      <c r="U71" s="1" t="str">
        <f t="shared" si="9"/>
        <v>pF</v>
      </c>
    </row>
    <row r="72" spans="2:21" ht="12.75">
      <c r="B72" s="25">
        <v>41.5</v>
      </c>
      <c r="C72" s="25">
        <v>-16.4</v>
      </c>
      <c r="D72" s="25">
        <v>-48.5</v>
      </c>
      <c r="E72" s="25">
        <f t="shared" si="0"/>
        <v>0.1002916027416272</v>
      </c>
      <c r="F72" s="25">
        <f t="shared" si="1"/>
        <v>-0.11335903557808419</v>
      </c>
      <c r="G72" s="5">
        <f>20*LOG(IMABS(J72))</f>
        <v>-16.400000000000016</v>
      </c>
      <c r="H72" s="5">
        <f t="shared" si="2"/>
        <v>1.3567011540988974</v>
      </c>
      <c r="I72" s="5">
        <f>20*LOG(IMABS(IMDIV(IMSUB(K72,$I$4+0),IMSUM(K72,$I$4+0))))</f>
        <v>-16.248497501287215</v>
      </c>
      <c r="J72" s="3" t="str">
        <f>COMPLEX(E72,F72)</f>
        <v>0.100291602741627-0.113359035578084i</v>
      </c>
      <c r="K72" t="str">
        <f>IMDIV((IMPRODUCT($G$4,(IMSUM(1,J72)))),(IMSUB(1,J72)))</f>
        <v>59.4102552989959-13.785178687717i</v>
      </c>
      <c r="L72" s="8">
        <f>IMREAL(K72)</f>
        <v>59.4102552989959</v>
      </c>
      <c r="M72" s="8">
        <f>IMAGINARY(K72)</f>
        <v>-13.785178687717</v>
      </c>
      <c r="N72" s="11">
        <f t="shared" si="3"/>
        <v>278.2016074337415</v>
      </c>
      <c r="O72" s="8" t="str">
        <f t="shared" si="4"/>
        <v>pF</v>
      </c>
      <c r="P72" s="8">
        <f>IMABS(K72)</f>
        <v>60.98860210026262</v>
      </c>
      <c r="Q72" s="26">
        <f t="shared" si="5"/>
        <v>0.23203365510449145</v>
      </c>
      <c r="R72" s="5">
        <f t="shared" si="6"/>
        <v>62.60888069617542</v>
      </c>
      <c r="S72" s="15">
        <f t="shared" si="7"/>
        <v>-269.826722627719</v>
      </c>
      <c r="T72" s="16">
        <f t="shared" si="8"/>
        <v>14.213043216536676</v>
      </c>
      <c r="U72" s="1" t="str">
        <f t="shared" si="9"/>
        <v>pF</v>
      </c>
    </row>
    <row r="73" spans="2:21" ht="12.75">
      <c r="B73" s="25">
        <v>42</v>
      </c>
      <c r="C73" s="25">
        <v>-16.5</v>
      </c>
      <c r="D73" s="25">
        <v>-48</v>
      </c>
      <c r="E73" s="25">
        <f t="shared" si="0"/>
        <v>0.10011770718182122</v>
      </c>
      <c r="F73" s="25">
        <f t="shared" si="1"/>
        <v>-0.11119197855213518</v>
      </c>
      <c r="G73" s="5">
        <f>20*LOG(IMABS(J73))</f>
        <v>-16.500000000000018</v>
      </c>
      <c r="H73" s="5">
        <f t="shared" si="2"/>
        <v>1.351899604830123</v>
      </c>
      <c r="I73" s="5">
        <f>20*LOG(IMABS(IMDIV(IMSUB(K73,$I$4+0),IMSUM(K73,$I$4+0))))</f>
        <v>-16.335692067237467</v>
      </c>
      <c r="J73" s="3" t="str">
        <f>COMPLEX(E73,F73)</f>
        <v>0.100117707181821-0.111191978552135i</v>
      </c>
      <c r="K73" t="str">
        <f>IMDIV((IMPRODUCT($G$4,(IMSUM(1,J73)))),(IMSUB(1,J73)))</f>
        <v>59.4545187491761-13.5245071475717i</v>
      </c>
      <c r="L73" s="8">
        <f>IMREAL(K73)</f>
        <v>59.4545187491761</v>
      </c>
      <c r="M73" s="8">
        <f>IMAGINARY(K73)</f>
        <v>-13.5245071475717</v>
      </c>
      <c r="N73" s="11">
        <f t="shared" si="3"/>
        <v>280.18791114545485</v>
      </c>
      <c r="O73" s="8" t="str">
        <f t="shared" si="4"/>
        <v>pF</v>
      </c>
      <c r="P73" s="8">
        <f>IMABS(K73)</f>
        <v>60.97337200188989</v>
      </c>
      <c r="Q73" s="26">
        <f t="shared" si="5"/>
        <v>0.2274765220895698</v>
      </c>
      <c r="R73" s="5">
        <f t="shared" si="6"/>
        <v>62.53102659808124</v>
      </c>
      <c r="S73" s="15">
        <f t="shared" si="7"/>
        <v>-274.8900239184217</v>
      </c>
      <c r="T73" s="16">
        <f t="shared" si="8"/>
        <v>13.78516161821303</v>
      </c>
      <c r="U73" s="1" t="str">
        <f t="shared" si="9"/>
        <v>pF</v>
      </c>
    </row>
    <row r="74" spans="2:21" ht="12.75">
      <c r="B74" s="25">
        <v>42.5</v>
      </c>
      <c r="C74" s="25">
        <v>-16.6</v>
      </c>
      <c r="D74" s="25">
        <v>-47.5</v>
      </c>
      <c r="E74" s="25">
        <f aca="true" t="shared" si="10" ref="E74:E137">10^(C74/20)*COS(D74*PI()/180)</f>
        <v>0.09992711430486237</v>
      </c>
      <c r="F74" s="25">
        <f aca="true" t="shared" si="11" ref="F74:F137">10^(C74/20)*SIN(D74*PI()/180)</f>
        <v>-0.1090513093282171</v>
      </c>
      <c r="G74" s="5">
        <f>20*LOG(IMABS(J74))</f>
        <v>-16.600000000000005</v>
      </c>
      <c r="H74" s="5">
        <f aca="true" t="shared" si="12" ref="H74:H137">(1+10^(G74/20))/(1-10^(G74/20))</f>
        <v>1.347172210503035</v>
      </c>
      <c r="I74" s="5">
        <f>20*LOG(IMABS(IMDIV(IMSUB(K74,$I$4+0),IMSUM(K74,$I$4+0))))</f>
        <v>-16.421017594135886</v>
      </c>
      <c r="J74" s="3" t="str">
        <f>COMPLEX(E74,F74)</f>
        <v>9.99271143048624E-002-0.109051309328217i</v>
      </c>
      <c r="K74" t="str">
        <f>IMDIV((IMPRODUCT($G$4,(IMSUM(1,J74)))),(IMSUB(1,J74)))</f>
        <v>59.4948026102292-13.266205191881i</v>
      </c>
      <c r="L74" s="8">
        <f>IMREAL(K74)</f>
        <v>59.4948026102292</v>
      </c>
      <c r="M74" s="8">
        <f>IMAGINARY(K74)</f>
        <v>-13.266205191881</v>
      </c>
      <c r="N74" s="11">
        <f aca="true" t="shared" si="13" ref="N74:N137">IF(M74&gt;=0,M74/(2*PI()*$B74),IF(-1/(2*PI()*$B74*M74)&lt;0.001,-1000000/(2*PI()*$B74*M74),-1/(2*PI()*$B74*M74)))</f>
        <v>282.28284850360916</v>
      </c>
      <c r="O74" s="8" t="str">
        <f aca="true" t="shared" si="14" ref="O74:O137">IF(M74&gt;0,"uH",IF(-1/(2*PI()*B74*M74)&lt;0.001,"pF","uF"))</f>
        <v>pF</v>
      </c>
      <c r="P74" s="8">
        <f>IMABS(K74)</f>
        <v>60.95591634799059</v>
      </c>
      <c r="Q74" s="26">
        <f aca="true" t="shared" si="15" ref="Q74:Q137">ABS(M74)/L74</f>
        <v>0.22298090942149093</v>
      </c>
      <c r="R74" s="5">
        <f aca="true" t="shared" si="16" ref="R74:R137">L74*(1+Q74^2)</f>
        <v>62.452913108486925</v>
      </c>
      <c r="S74" s="15">
        <f aca="true" t="shared" si="17" ref="S74:S137">M74*(1+Q74^2)/Q74^2</f>
        <v>-280.0818835590761</v>
      </c>
      <c r="T74" s="16">
        <f aca="true" t="shared" si="18" ref="T74:T137">IF(S74&gt;=0,S74/(2*PI()*$B74),IF(-1/(2*PI()*$B74*S74)&lt;0.001,-1000000/(2*PI()*$B74*S74),-1/(2*PI()*$B74*S74)))</f>
        <v>13.370454892730192</v>
      </c>
      <c r="U74" s="1" t="str">
        <f aca="true" t="shared" si="19" ref="U74:U137">IF(S74&gt;0,"uH",IF(-1/(2*PI()*N74*S74)&lt;0.001,"pF","uF"))</f>
        <v>pF</v>
      </c>
    </row>
    <row r="75" spans="2:21" ht="12.75">
      <c r="B75" s="25">
        <v>43</v>
      </c>
      <c r="C75" s="25">
        <v>-16.7</v>
      </c>
      <c r="D75" s="25">
        <v>-47</v>
      </c>
      <c r="E75" s="25">
        <f t="shared" si="10"/>
        <v>0.09972024351002996</v>
      </c>
      <c r="F75" s="25">
        <f t="shared" si="11"/>
        <v>-0.10693686889619805</v>
      </c>
      <c r="G75" s="5">
        <f>20*LOG(IMABS(J75))</f>
        <v>-16.7</v>
      </c>
      <c r="H75" s="5">
        <f t="shared" si="12"/>
        <v>1.3425175725320058</v>
      </c>
      <c r="I75" s="5">
        <f>20*LOG(IMABS(IMDIV(IMSUB(K75,$I$4+0),IMSUM(K75,$I$4+0))))</f>
        <v>-16.504413107401106</v>
      </c>
      <c r="J75" s="3" t="str">
        <f>COMPLEX(E75,F75)</f>
        <v>9.972024351003E-002-0.106936868896198i</v>
      </c>
      <c r="K75" t="str">
        <f>IMDIV((IMPRODUCT($G$4,(IMSUM(1,J75)))),(IMSUB(1,J75)))</f>
        <v>59.5311951197259-13.0103148139514i</v>
      </c>
      <c r="L75" s="8">
        <f>IMREAL(K75)</f>
        <v>59.5311951197259</v>
      </c>
      <c r="M75" s="8">
        <f>IMAGINARY(K75)</f>
        <v>-13.0103148139514</v>
      </c>
      <c r="N75" s="11">
        <f t="shared" si="13"/>
        <v>284.4879466217176</v>
      </c>
      <c r="O75" s="8" t="str">
        <f t="shared" si="14"/>
        <v>pF</v>
      </c>
      <c r="P75" s="8">
        <f>IMABS(K75)</f>
        <v>60.93629036904856</v>
      </c>
      <c r="Q75" s="26">
        <f t="shared" si="15"/>
        <v>0.21854617209995134</v>
      </c>
      <c r="R75" s="5">
        <f t="shared" si="16"/>
        <v>62.37454962013027</v>
      </c>
      <c r="S75" s="15">
        <f t="shared" si="17"/>
        <v>-285.40673588921743</v>
      </c>
      <c r="T75" s="16">
        <f t="shared" si="18"/>
        <v>12.968431648227895</v>
      </c>
      <c r="U75" s="1" t="str">
        <f t="shared" si="19"/>
        <v>pF</v>
      </c>
    </row>
    <row r="76" spans="2:21" ht="12.75">
      <c r="B76" s="25">
        <v>43.5</v>
      </c>
      <c r="C76" s="25">
        <v>-16.8</v>
      </c>
      <c r="D76" s="25">
        <v>-46.5</v>
      </c>
      <c r="E76" s="25">
        <f t="shared" si="10"/>
        <v>0.099497508008269</v>
      </c>
      <c r="F76" s="25">
        <f t="shared" si="11"/>
        <v>-0.10484849645409719</v>
      </c>
      <c r="G76" s="5">
        <f>20*LOG(IMABS(J76))</f>
        <v>-16.80000000000001</v>
      </c>
      <c r="H76" s="5">
        <f t="shared" si="12"/>
        <v>1.3379343255549123</v>
      </c>
      <c r="I76" s="5">
        <f>20*LOG(IMABS(IMDIV(IMSUB(K76,$I$4+0),IMSUM(K76,$I$4+0))))</f>
        <v>-16.58581900560673</v>
      </c>
      <c r="J76" s="3" t="str">
        <f>COMPLEX(E76,F76)</f>
        <v>9.9497508008269E-002-0.104848496454097i</v>
      </c>
      <c r="K76" t="str">
        <f>IMDIV((IMPRODUCT($G$4,(IMSUM(1,J76)))),(IMSUB(1,J76)))</f>
        <v>59.563784305581-12.7568753583934i</v>
      </c>
      <c r="L76" s="8">
        <f>IMREAL(K76)</f>
        <v>59.563784305581</v>
      </c>
      <c r="M76" s="8">
        <f>IMAGINARY(K76)</f>
        <v>-12.7568753583934</v>
      </c>
      <c r="N76" s="11">
        <f t="shared" si="13"/>
        <v>286.80489705845946</v>
      </c>
      <c r="O76" s="8" t="str">
        <f t="shared" si="14"/>
        <v>pF</v>
      </c>
      <c r="P76" s="8">
        <f>IMABS(K76)</f>
        <v>60.91454891658775</v>
      </c>
      <c r="Q76" s="26">
        <f t="shared" si="15"/>
        <v>0.2141716733937959</v>
      </c>
      <c r="R76" s="5">
        <f t="shared" si="16"/>
        <v>62.295945648364196</v>
      </c>
      <c r="S76" s="15">
        <f t="shared" si="17"/>
        <v>-290.86921095219293</v>
      </c>
      <c r="T76" s="16">
        <f t="shared" si="18"/>
        <v>12.578623608783964</v>
      </c>
      <c r="U76" s="1" t="str">
        <f t="shared" si="19"/>
        <v>pF</v>
      </c>
    </row>
    <row r="77" spans="2:21" ht="12.75">
      <c r="B77" s="25">
        <v>44</v>
      </c>
      <c r="C77" s="25">
        <v>-16.9</v>
      </c>
      <c r="D77" s="25">
        <v>-46</v>
      </c>
      <c r="E77" s="25">
        <f t="shared" si="10"/>
        <v>0.09925931487780287</v>
      </c>
      <c r="F77" s="25">
        <f t="shared" si="11"/>
        <v>-0.10278602948204814</v>
      </c>
      <c r="G77" s="5">
        <f>20*LOG(IMABS(J77))</f>
        <v>-16.900000000000006</v>
      </c>
      <c r="H77" s="5">
        <f t="shared" si="12"/>
        <v>1.3334211364541435</v>
      </c>
      <c r="I77" s="5">
        <f>20*LOG(IMABS(IMDIV(IMSUB(K77,$I$4+0),IMSUM(K77,$I$4+0))))</f>
        <v>-16.665177306874345</v>
      </c>
      <c r="J77" s="3" t="str">
        <f>COMPLEX(E77,F77)</f>
        <v>9.92593148778029E-002-0.102786029482048i</v>
      </c>
      <c r="K77" t="str">
        <f>IMDIV((IMPRODUCT($G$4,(IMSUM(1,J77)))),(IMSUB(1,J77)))</f>
        <v>59.5926579108119-12.5059235727856i</v>
      </c>
      <c r="L77" s="8">
        <f>IMREAL(K77)</f>
        <v>59.5926579108119</v>
      </c>
      <c r="M77" s="8">
        <f>IMAGINARY(K77)</f>
        <v>-12.5059235727856</v>
      </c>
      <c r="N77" s="11">
        <f t="shared" si="13"/>
        <v>289.23555917249075</v>
      </c>
      <c r="O77" s="8" t="str">
        <f t="shared" si="14"/>
        <v>pF</v>
      </c>
      <c r="P77" s="8">
        <f>IMABS(K77)</f>
        <v>60.89074643394845</v>
      </c>
      <c r="Q77" s="26">
        <f t="shared" si="15"/>
        <v>0.20985678456400328</v>
      </c>
      <c r="R77" s="5">
        <f t="shared" si="16"/>
        <v>62.217110819799856</v>
      </c>
      <c r="S77" s="15">
        <f t="shared" si="17"/>
        <v>-296.4741452084173</v>
      </c>
      <c r="T77" s="16">
        <f t="shared" si="18"/>
        <v>12.2005842870388</v>
      </c>
      <c r="U77" s="1" t="str">
        <f t="shared" si="19"/>
        <v>pF</v>
      </c>
    </row>
    <row r="78" spans="2:21" ht="12.75">
      <c r="B78" s="25">
        <v>44.5</v>
      </c>
      <c r="C78" s="25">
        <v>-17</v>
      </c>
      <c r="D78" s="25">
        <v>-45.5</v>
      </c>
      <c r="E78" s="25">
        <f t="shared" si="10"/>
        <v>0.09900606511974523</v>
      </c>
      <c r="F78" s="25">
        <f t="shared" si="11"/>
        <v>-0.1007493038149324</v>
      </c>
      <c r="G78" s="5">
        <f>20*LOG(IMABS(J78))</f>
        <v>-17.00000000000002</v>
      </c>
      <c r="H78" s="5">
        <f t="shared" si="12"/>
        <v>1.328976703412137</v>
      </c>
      <c r="I78" s="5">
        <f>20*LOG(IMABS(IMDIV(IMSUB(K78,$I$4+0),IMSUM(K78,$I$4+0))))</f>
        <v>-16.742431897953725</v>
      </c>
      <c r="J78" s="3" t="str">
        <f>COMPLEX(E78,F78)</f>
        <v>9.90060651197452E-002-0.100749303814932i</v>
      </c>
      <c r="K78" t="str">
        <f>IMDIV((IMPRODUCT($G$4,(IMSUM(1,J78)))),(IMSUB(1,J78)))</f>
        <v>59.6179033217062-12.2574936609115i</v>
      </c>
      <c r="L78" s="8">
        <f>IMREAL(K78)</f>
        <v>59.6179033217062</v>
      </c>
      <c r="M78" s="8">
        <f>IMAGINARY(K78)</f>
        <v>-12.2574936609115</v>
      </c>
      <c r="N78" s="11">
        <f t="shared" si="13"/>
        <v>291.78196408162063</v>
      </c>
      <c r="O78" s="8" t="str">
        <f t="shared" si="14"/>
        <v>pF</v>
      </c>
      <c r="P78" s="8">
        <f>IMABS(K78)</f>
        <v>60.86493692860934</v>
      </c>
      <c r="Q78" s="26">
        <f t="shared" si="15"/>
        <v>0.20560088459952072</v>
      </c>
      <c r="R78" s="5">
        <f t="shared" si="16"/>
        <v>62.13805486136262</v>
      </c>
      <c r="S78" s="15">
        <f t="shared" si="17"/>
        <v>-302.2265929565338</v>
      </c>
      <c r="T78" s="16">
        <f t="shared" si="18"/>
        <v>11.833887746645596</v>
      </c>
      <c r="U78" s="1" t="str">
        <f t="shared" si="19"/>
        <v>pF</v>
      </c>
    </row>
    <row r="79" spans="2:21" ht="12.75">
      <c r="B79" s="25">
        <v>45</v>
      </c>
      <c r="C79" s="25">
        <v>-17.1</v>
      </c>
      <c r="D79" s="25">
        <v>-45</v>
      </c>
      <c r="E79" s="25">
        <f t="shared" si="10"/>
        <v>0.09873815371369984</v>
      </c>
      <c r="F79" s="25">
        <f t="shared" si="11"/>
        <v>-0.09873815371369983</v>
      </c>
      <c r="G79" s="5">
        <f>20*LOG(IMABS(J79))</f>
        <v>-17.100000000000005</v>
      </c>
      <c r="H79" s="5">
        <f t="shared" si="12"/>
        <v>1.3245997550000446</v>
      </c>
      <c r="I79" s="5">
        <f>20*LOG(IMABS(IMDIV(IMSUB(K79,$I$4+0),IMSUM(K79,$I$4+0))))</f>
        <v>-16.817528784054016</v>
      </c>
      <c r="J79" s="3" t="str">
        <f>COMPLEX(E79,F79)</f>
        <v>9.87381537136998E-002-9.87381537136998E-002i</v>
      </c>
      <c r="K79" t="str">
        <f>IMDIV((IMPRODUCT($G$4,(IMSUM(1,J79)))),(IMSUB(1,J79)))</f>
        <v>59.6396074993733-12.0116173373924i</v>
      </c>
      <c r="L79" s="8">
        <f>IMREAL(K79)</f>
        <v>59.6396074993733</v>
      </c>
      <c r="M79" s="8">
        <f>IMAGINARY(K79)</f>
        <v>-12.0116173373924</v>
      </c>
      <c r="N79" s="11">
        <f t="shared" si="13"/>
        <v>294.44631924321925</v>
      </c>
      <c r="O79" s="8" t="str">
        <f t="shared" si="14"/>
        <v>pF</v>
      </c>
      <c r="P79" s="8">
        <f>IMABS(K79)</f>
        <v>60.83717394602784</v>
      </c>
      <c r="Q79" s="26">
        <f t="shared" si="15"/>
        <v>0.20140335996541592</v>
      </c>
      <c r="R79" s="5">
        <f t="shared" si="16"/>
        <v>62.05878758974297</v>
      </c>
      <c r="S79" s="15">
        <f t="shared" si="17"/>
        <v>-308.13183851748767</v>
      </c>
      <c r="T79" s="16">
        <f t="shared" si="18"/>
        <v>11.478127447555226</v>
      </c>
      <c r="U79" s="1" t="str">
        <f t="shared" si="19"/>
        <v>pF</v>
      </c>
    </row>
    <row r="80" spans="2:21" ht="12.75">
      <c r="B80" s="25">
        <v>45.5</v>
      </c>
      <c r="C80" s="25">
        <v>-17.2</v>
      </c>
      <c r="D80" s="25">
        <v>-44.5</v>
      </c>
      <c r="E80" s="25">
        <f t="shared" si="10"/>
        <v>0.0984559696733372</v>
      </c>
      <c r="F80" s="25">
        <f t="shared" si="11"/>
        <v>-0.09675241193538985</v>
      </c>
      <c r="G80" s="5">
        <f>20*LOG(IMABS(J80))</f>
        <v>-17.200000000000003</v>
      </c>
      <c r="H80" s="5">
        <f t="shared" si="12"/>
        <v>1.320289049298156</v>
      </c>
      <c r="I80" s="5">
        <f>20*LOG(IMABS(IMDIV(IMSUB(K80,$I$4+0),IMSUM(K80,$I$4+0))))</f>
        <v>-16.89041633736501</v>
      </c>
      <c r="J80" s="3" t="str">
        <f>COMPLEX(E80,F80)</f>
        <v>9.84559696733372E-002-9.67524119353898E-002i</v>
      </c>
      <c r="K80" t="str">
        <f>IMDIV((IMPRODUCT($G$4,(IMSUM(1,J80)))),(IMSUB(1,J80)))</f>
        <v>59.6578569146637-11.7683238835438i</v>
      </c>
      <c r="L80" s="8">
        <f>IMREAL(K80)</f>
        <v>59.6578569146637</v>
      </c>
      <c r="M80" s="8">
        <f>IMAGINARY(K80)</f>
        <v>-11.7683238835438</v>
      </c>
      <c r="N80" s="11">
        <f t="shared" si="13"/>
        <v>297.2310136769609</v>
      </c>
      <c r="O80" s="8" t="str">
        <f t="shared" si="14"/>
        <v>pF</v>
      </c>
      <c r="P80" s="8">
        <f>IMABS(K80)</f>
        <v>60.80751054498511</v>
      </c>
      <c r="Q80" s="26">
        <f t="shared" si="15"/>
        <v>0.19726360436275053</v>
      </c>
      <c r="R80" s="5">
        <f t="shared" si="16"/>
        <v>61.97931890123979</v>
      </c>
      <c r="S80" s="15">
        <f t="shared" si="17"/>
        <v>-314.1954092416625</v>
      </c>
      <c r="T80" s="16">
        <f t="shared" si="18"/>
        <v>11.132915167751877</v>
      </c>
      <c r="U80" s="1" t="str">
        <f t="shared" si="19"/>
        <v>pF</v>
      </c>
    </row>
    <row r="81" spans="2:21" ht="12.75">
      <c r="B81" s="25">
        <v>46</v>
      </c>
      <c r="C81" s="25">
        <v>-17.3</v>
      </c>
      <c r="D81" s="25">
        <v>-44</v>
      </c>
      <c r="E81" s="25">
        <f t="shared" si="10"/>
        <v>0.09815989610193672</v>
      </c>
      <c r="F81" s="25">
        <f t="shared" si="11"/>
        <v>-0.09479190980186895</v>
      </c>
      <c r="G81" s="5">
        <f>20*LOG(IMABS(J81))</f>
        <v>-17.3</v>
      </c>
      <c r="H81" s="5">
        <f t="shared" si="12"/>
        <v>1.3160433730468224</v>
      </c>
      <c r="I81" s="5">
        <f>20*LOG(IMABS(IMDIV(IMSUB(K81,$I$4+0),IMSUM(K81,$I$4+0))))</f>
        <v>-16.96104554209115</v>
      </c>
      <c r="J81" s="3" t="str">
        <f>COMPLEX(E81,F81)</f>
        <v>9.81598961019367E-002-9.4791909801869E-002i</v>
      </c>
      <c r="K81" t="str">
        <f>IMDIV((IMPRODUCT($G$4,(IMSUM(1,J81)))),(IMSUB(1,J81)))</f>
        <v>59.6727374864076-11.5276402042891i</v>
      </c>
      <c r="L81" s="8">
        <f>IMREAL(K81)</f>
        <v>59.6727374864076</v>
      </c>
      <c r="M81" s="8">
        <f>IMAGINARY(K81)</f>
        <v>-11.5276402042891</v>
      </c>
      <c r="N81" s="11">
        <f t="shared" si="13"/>
        <v>300.1386238553656</v>
      </c>
      <c r="O81" s="8" t="str">
        <f t="shared" si="14"/>
        <v>pF</v>
      </c>
      <c r="P81" s="8">
        <f>IMABS(K81)</f>
        <v>60.77599927439497</v>
      </c>
      <c r="Q81" s="26">
        <f t="shared" si="15"/>
        <v>0.19318101849969416</v>
      </c>
      <c r="R81" s="5">
        <f t="shared" si="16"/>
        <v>61.899658761970194</v>
      </c>
      <c r="S81" s="15">
        <f t="shared" si="17"/>
        <v>-320.4230894044499</v>
      </c>
      <c r="T81" s="16">
        <f t="shared" si="18"/>
        <v>10.79787999562015</v>
      </c>
      <c r="U81" s="1" t="str">
        <f t="shared" si="19"/>
        <v>pF</v>
      </c>
    </row>
    <row r="82" spans="2:21" ht="12.75">
      <c r="B82" s="25">
        <v>46.5</v>
      </c>
      <c r="C82" s="25">
        <v>-17.4</v>
      </c>
      <c r="D82" s="25">
        <v>-43.5</v>
      </c>
      <c r="E82" s="25">
        <f t="shared" si="10"/>
        <v>0.09785031024788429</v>
      </c>
      <c r="F82" s="25">
        <f t="shared" si="11"/>
        <v>-0.09285647726730006</v>
      </c>
      <c r="G82" s="5">
        <f>20*LOG(IMABS(J82))</f>
        <v>-17.4</v>
      </c>
      <c r="H82" s="5">
        <f t="shared" si="12"/>
        <v>1.3118615408266268</v>
      </c>
      <c r="I82" s="5">
        <f>20*LOG(IMABS(IMDIV(IMSUB(K82,$I$4+0),IMSUM(K82,$I$4+0))))</f>
        <v>-17.02937023375033</v>
      </c>
      <c r="J82" s="3" t="str">
        <f>COMPLEX(E82,F82)</f>
        <v>9.78503102478843E-002-9.28564772673001E-002i</v>
      </c>
      <c r="K82" t="str">
        <f>IMDIV((IMPRODUCT($G$4,(IMSUM(1,J82)))),(IMSUB(1,J82)))</f>
        <v>59.6843345229419-11.2895908859726i</v>
      </c>
      <c r="L82" s="8">
        <f>IMREAL(K82)</f>
        <v>59.6843345229419</v>
      </c>
      <c r="M82" s="8">
        <f>IMAGINARY(K82)</f>
        <v>-11.2895908859726</v>
      </c>
      <c r="N82" s="11">
        <f t="shared" si="13"/>
        <v>303.1719202921265</v>
      </c>
      <c r="O82" s="8" t="str">
        <f t="shared" si="14"/>
        <v>pF</v>
      </c>
      <c r="P82" s="8">
        <f>IMABS(K82)</f>
        <v>60.74269215155902</v>
      </c>
      <c r="Q82" s="26">
        <f t="shared" si="15"/>
        <v>0.1891550098733701</v>
      </c>
      <c r="R82" s="5">
        <f t="shared" si="16"/>
        <v>61.81981719844436</v>
      </c>
      <c r="S82" s="15">
        <f t="shared" si="17"/>
        <v>-326.82093506182923</v>
      </c>
      <c r="T82" s="16">
        <f t="shared" si="18"/>
        <v>10.47266738761789</v>
      </c>
      <c r="U82" s="1" t="str">
        <f t="shared" si="19"/>
        <v>pF</v>
      </c>
    </row>
    <row r="83" spans="2:21" ht="12.75">
      <c r="B83" s="25">
        <v>47</v>
      </c>
      <c r="C83" s="25">
        <v>-17.5</v>
      </c>
      <c r="D83" s="25">
        <v>-43</v>
      </c>
      <c r="E83" s="25">
        <f t="shared" si="10"/>
        <v>0.09752758356011447</v>
      </c>
      <c r="F83" s="25">
        <f t="shared" si="11"/>
        <v>-0.09094594298435812</v>
      </c>
      <c r="G83" s="5">
        <f>20*LOG(IMABS(J83))</f>
        <v>-17.5</v>
      </c>
      <c r="H83" s="5">
        <f t="shared" si="12"/>
        <v>1.307742394266648</v>
      </c>
      <c r="I83" s="5">
        <f>20*LOG(IMABS(IMDIV(IMSUB(K83,$I$4+0),IMSUM(K83,$I$4+0))))</f>
        <v>-17.095347330436933</v>
      </c>
      <c r="J83" s="3" t="str">
        <f>COMPLEX(E83,F83)</f>
        <v>9.75275835601145E-002-9.09459429843581E-002i</v>
      </c>
      <c r="K83" t="str">
        <f>IMDIV((IMPRODUCT($G$4,(IMSUM(1,J83)))),(IMSUB(1,J83)))</f>
        <v>59.6927326668764-11.0541982549166i</v>
      </c>
      <c r="L83" s="8">
        <f>IMREAL(K83)</f>
        <v>59.6927326668764</v>
      </c>
      <c r="M83" s="8">
        <f>IMAGINARY(K83)</f>
        <v>-11.0541982549166</v>
      </c>
      <c r="N83" s="11">
        <f t="shared" si="13"/>
        <v>306.3338748631383</v>
      </c>
      <c r="O83" s="8" t="str">
        <f t="shared" si="14"/>
        <v>pF</v>
      </c>
      <c r="P83" s="8">
        <f>IMABS(K83)</f>
        <v>60.707640641834985</v>
      </c>
      <c r="Q83" s="26">
        <f t="shared" si="15"/>
        <v>0.18518499256192694</v>
      </c>
      <c r="R83" s="5">
        <f t="shared" si="16"/>
        <v>61.7398042884912</v>
      </c>
      <c r="S83" s="15">
        <f t="shared" si="17"/>
        <v>-333.3952899441624</v>
      </c>
      <c r="T83" s="16">
        <f t="shared" si="18"/>
        <v>10.156938286383957</v>
      </c>
      <c r="U83" s="1" t="str">
        <f t="shared" si="19"/>
        <v>pF</v>
      </c>
    </row>
    <row r="84" spans="2:21" ht="12.75">
      <c r="B84" s="25">
        <v>47.5</v>
      </c>
      <c r="C84" s="25">
        <v>-17.6</v>
      </c>
      <c r="D84" s="25">
        <v>-42.5</v>
      </c>
      <c r="E84" s="25">
        <f t="shared" si="10"/>
        <v>0.09719208174348672</v>
      </c>
      <c r="F84" s="25">
        <f t="shared" si="11"/>
        <v>-0.08906013436920655</v>
      </c>
      <c r="G84" s="5">
        <f>20*LOG(IMABS(J84))</f>
        <v>-17.600000000000005</v>
      </c>
      <c r="H84" s="5">
        <f t="shared" si="12"/>
        <v>1.303684801279693</v>
      </c>
      <c r="I84" s="5">
        <f>20*LOG(IMABS(IMDIV(IMSUB(K84,$I$4+0),IMSUM(K84,$I$4+0))))</f>
        <v>-17.15893705373082</v>
      </c>
      <c r="J84" s="3" t="str">
        <f>COMPLEX(E84,F84)</f>
        <v>9.71920817434867E-002-8.90601343692066E-002i</v>
      </c>
      <c r="K84" t="str">
        <f>IMDIV((IMPRODUCT($G$4,(IMSUM(1,J84)))),(IMSUB(1,J84)))</f>
        <v>59.6980158430395-10.8214824365781i</v>
      </c>
      <c r="L84" s="8">
        <f>IMREAL(K84)</f>
        <v>59.6980158430395</v>
      </c>
      <c r="M84" s="8">
        <f>IMAGINARY(K84)</f>
        <v>-10.8214824365781</v>
      </c>
      <c r="N84" s="11">
        <f t="shared" si="13"/>
        <v>309.6276689001884</v>
      </c>
      <c r="O84" s="8" t="str">
        <f t="shared" si="14"/>
        <v>pF</v>
      </c>
      <c r="P84" s="8">
        <f>IMABS(K84)</f>
        <v>60.670895639680175</v>
      </c>
      <c r="Q84" s="26">
        <f t="shared" si="15"/>
        <v>0.18127038702643636</v>
      </c>
      <c r="R84" s="5">
        <f t="shared" si="16"/>
        <v>61.65963015251779</v>
      </c>
      <c r="S84" s="15">
        <f t="shared" si="17"/>
        <v>-340.15280247360744</v>
      </c>
      <c r="T84" s="16">
        <f t="shared" si="18"/>
        <v>9.850368294825333</v>
      </c>
      <c r="U84" s="1" t="str">
        <f t="shared" si="19"/>
        <v>pF</v>
      </c>
    </row>
    <row r="85" spans="2:21" ht="12.75">
      <c r="B85" s="25">
        <v>48</v>
      </c>
      <c r="C85" s="25">
        <v>-17.7</v>
      </c>
      <c r="D85" s="25">
        <v>-42</v>
      </c>
      <c r="E85" s="25">
        <f t="shared" si="10"/>
        <v>0.09684416481408717</v>
      </c>
      <c r="F85" s="25">
        <f t="shared" si="11"/>
        <v>-0.08719887766525065</v>
      </c>
      <c r="G85" s="5">
        <f>20*LOG(IMABS(J85))</f>
        <v>-17.7</v>
      </c>
      <c r="H85" s="5">
        <f t="shared" si="12"/>
        <v>1.2996876553234362</v>
      </c>
      <c r="I85" s="5">
        <f>20*LOG(IMABS(IMDIV(IMSUB(K85,$I$4+0),IMSUM(K85,$I$4+0))))</f>
        <v>-17.220103136964568</v>
      </c>
      <c r="J85" s="3" t="str">
        <f>COMPLEX(E85,F85)</f>
        <v>9.68441648140872E-002-8.71988776652507E-002i</v>
      </c>
      <c r="K85" t="str">
        <f>IMDIV((IMPRODUCT($G$4,(IMSUM(1,J85)))),(IMSUB(1,J85)))</f>
        <v>59.7002672095546-10.5914614151634i</v>
      </c>
      <c r="L85" s="8">
        <f>IMREAL(K85)</f>
        <v>59.7002672095546</v>
      </c>
      <c r="M85" s="8">
        <f>IMAGINARY(K85)</f>
        <v>-10.5914614151634</v>
      </c>
      <c r="N85" s="11">
        <f t="shared" si="13"/>
        <v>313.0567021028986</v>
      </c>
      <c r="O85" s="8" t="str">
        <f t="shared" si="14"/>
        <v>pF</v>
      </c>
      <c r="P85" s="8">
        <f>IMABS(K85)</f>
        <v>60.632507451045726</v>
      </c>
      <c r="Q85" s="26">
        <f t="shared" si="15"/>
        <v>0.17741061992212173</v>
      </c>
      <c r="R85" s="5">
        <f t="shared" si="16"/>
        <v>61.57930494509997</v>
      </c>
      <c r="S85" s="15">
        <f t="shared" si="17"/>
        <v>-347.1004439989644</v>
      </c>
      <c r="T85" s="16">
        <f t="shared" si="18"/>
        <v>9.552646902091102</v>
      </c>
      <c r="U85" s="1" t="str">
        <f t="shared" si="19"/>
        <v>pF</v>
      </c>
    </row>
    <row r="86" spans="2:21" ht="12.75">
      <c r="B86" s="25">
        <v>48.5</v>
      </c>
      <c r="C86" s="25">
        <v>-17.8</v>
      </c>
      <c r="D86" s="25">
        <v>-41.5</v>
      </c>
      <c r="E86" s="25">
        <f t="shared" si="10"/>
        <v>0.09648418715444394</v>
      </c>
      <c r="F86" s="25">
        <f t="shared" si="11"/>
        <v>-0.08536199800568062</v>
      </c>
      <c r="G86" s="5">
        <f>20*LOG(IMABS(J86))</f>
        <v>-17.800000000000008</v>
      </c>
      <c r="H86" s="5">
        <f t="shared" si="12"/>
        <v>1.2957498746864367</v>
      </c>
      <c r="I86" s="5">
        <f>20*LOG(IMABS(IMDIV(IMSUB(K86,$I$4+0),IMSUM(K86,$I$4+0))))</f>
        <v>-17.278813018616507</v>
      </c>
      <c r="J86" s="3" t="str">
        <f>COMPLEX(E86,F86)</f>
        <v>9.64841871544439E-002-8.53619980056806E-002i</v>
      </c>
      <c r="K86" t="str">
        <f>IMDIV((IMPRODUCT($G$4,(IMSUM(1,J86)))),(IMSUB(1,J86)))</f>
        <v>59.6995691119823-10.36415109357i</v>
      </c>
      <c r="L86" s="8">
        <f>IMREAL(K86)</f>
        <v>59.6995691119823</v>
      </c>
      <c r="M86" s="8">
        <f>IMAGINARY(K86)</f>
        <v>-10.36415109357</v>
      </c>
      <c r="N86" s="11">
        <f t="shared" si="13"/>
        <v>316.62460232034744</v>
      </c>
      <c r="O86" s="8" t="str">
        <f t="shared" si="14"/>
        <v>pF</v>
      </c>
      <c r="P86" s="8">
        <f>IMABS(K86)</f>
        <v>60.59252577708491</v>
      </c>
      <c r="Q86" s="26">
        <f t="shared" si="15"/>
        <v>0.17360512391855457</v>
      </c>
      <c r="R86" s="5">
        <f t="shared" si="16"/>
        <v>61.498838846892134</v>
      </c>
      <c r="S86" s="15">
        <f t="shared" si="17"/>
        <v>-354.2455283505561</v>
      </c>
      <c r="T86" s="16">
        <f t="shared" si="18"/>
        <v>9.263476757686059</v>
      </c>
      <c r="U86" s="1" t="str">
        <f t="shared" si="19"/>
        <v>pF</v>
      </c>
    </row>
    <row r="87" spans="2:21" ht="12.75">
      <c r="B87" s="25">
        <v>49</v>
      </c>
      <c r="C87" s="25">
        <v>-17.9</v>
      </c>
      <c r="D87" s="25">
        <v>-41</v>
      </c>
      <c r="E87" s="25">
        <f t="shared" si="10"/>
        <v>0.09611249756864916</v>
      </c>
      <c r="F87" s="25">
        <f t="shared" si="11"/>
        <v>-0.08354931947482103</v>
      </c>
      <c r="G87" s="5">
        <f>20*LOG(IMABS(J87))</f>
        <v>-17.9</v>
      </c>
      <c r="H87" s="5">
        <f t="shared" si="12"/>
        <v>1.2918704017980742</v>
      </c>
      <c r="I87" s="5">
        <f>20*LOG(IMABS(IMDIV(IMSUB(K87,$I$4+0),IMSUM(K87,$I$4+0))))</f>
        <v>-17.335038018696544</v>
      </c>
      <c r="J87" s="3" t="str">
        <f>COMPLEX(E87,F87)</f>
        <v>9.61124975686492E-002-8.3549319474821E-002i</v>
      </c>
      <c r="K87" t="str">
        <f>IMDIV((IMPRODUCT($G$4,(IMSUM(1,J87)))),(IMSUB(1,J87)))</f>
        <v>59.6960030404591-10.1395653535262i</v>
      </c>
      <c r="L87" s="8">
        <f>IMREAL(K87)</f>
        <v>59.6960030404591</v>
      </c>
      <c r="M87" s="8">
        <f>IMAGINARY(K87)</f>
        <v>-10.1395653535262</v>
      </c>
      <c r="N87" s="11">
        <f t="shared" si="13"/>
        <v>320.33523626043194</v>
      </c>
      <c r="O87" s="8" t="str">
        <f t="shared" si="14"/>
        <v>pF</v>
      </c>
      <c r="P87" s="8">
        <f>IMABS(K87)</f>
        <v>60.550999699137336</v>
      </c>
      <c r="Q87" s="26">
        <f t="shared" si="15"/>
        <v>0.16985333752837836</v>
      </c>
      <c r="R87" s="5">
        <f t="shared" si="16"/>
        <v>61.41824205684263</v>
      </c>
      <c r="S87" s="15">
        <f t="shared" si="17"/>
        <v>-361.5957328279236</v>
      </c>
      <c r="T87" s="16">
        <f t="shared" si="18"/>
        <v>8.982572990278051</v>
      </c>
      <c r="U87" s="1" t="str">
        <f t="shared" si="19"/>
        <v>pF</v>
      </c>
    </row>
    <row r="88" spans="2:21" ht="12.75">
      <c r="B88" s="25">
        <v>49.5</v>
      </c>
      <c r="C88" s="25">
        <v>-18</v>
      </c>
      <c r="D88" s="25">
        <v>-40.5</v>
      </c>
      <c r="E88" s="25">
        <f t="shared" si="10"/>
        <v>0.09572943933737599</v>
      </c>
      <c r="F88" s="25">
        <f t="shared" si="11"/>
        <v>-0.08176066516829944</v>
      </c>
      <c r="G88" s="5">
        <f>20*LOG(IMABS(J88))</f>
        <v>-18.000000000000004</v>
      </c>
      <c r="H88" s="5">
        <f t="shared" si="12"/>
        <v>1.2880482025614588</v>
      </c>
      <c r="I88" s="5">
        <f>20*LOG(IMABS(IMDIV(IMSUB(K88,$I$4+0),IMSUM(K88,$I$4+0))))</f>
        <v>-17.388753496130697</v>
      </c>
      <c r="J88" s="3" t="str">
        <f>COMPLEX(E88,F88)</f>
        <v>9.5729439337376E-002-8.17606651682994E-002i</v>
      </c>
      <c r="K88" t="str">
        <f>IMDIV((IMPRODUCT($G$4,(IMSUM(1,J88)))),(IMSUB(1,J88)))</f>
        <v>59.6896495897624-9.91771611581044i</v>
      </c>
      <c r="L88" s="8">
        <f>IMREAL(K88)</f>
        <v>59.6896495897624</v>
      </c>
      <c r="M88" s="8">
        <f>IMAGINARY(K88)</f>
        <v>-9.91771611581044</v>
      </c>
      <c r="N88" s="11">
        <f t="shared" si="13"/>
        <v>324.19272119195017</v>
      </c>
      <c r="O88" s="8" t="str">
        <f t="shared" si="14"/>
        <v>pF</v>
      </c>
      <c r="P88" s="8">
        <f>IMABS(K88)</f>
        <v>60.50797766495281</v>
      </c>
      <c r="Q88" s="26">
        <f t="shared" si="15"/>
        <v>0.16615470494421306</v>
      </c>
      <c r="R88" s="5">
        <f t="shared" si="16"/>
        <v>61.33752478470535</v>
      </c>
      <c r="S88" s="15">
        <f t="shared" si="17"/>
        <v>-369.1591207441259</v>
      </c>
      <c r="T88" s="16">
        <f t="shared" si="18"/>
        <v>8.709662568035052</v>
      </c>
      <c r="U88" s="1" t="str">
        <f t="shared" si="19"/>
        <v>pF</v>
      </c>
    </row>
    <row r="89" spans="2:21" ht="12.75">
      <c r="B89" s="25">
        <v>50</v>
      </c>
      <c r="C89" s="25">
        <v>-18.1</v>
      </c>
      <c r="D89" s="25">
        <v>-40</v>
      </c>
      <c r="E89" s="25">
        <f t="shared" si="10"/>
        <v>0.09533535027278414</v>
      </c>
      <c r="F89" s="25">
        <f t="shared" si="11"/>
        <v>-0.07999585725204997</v>
      </c>
      <c r="G89" s="5">
        <f>20*LOG(IMABS(J89))</f>
        <v>-18.100000000000005</v>
      </c>
      <c r="H89" s="5">
        <f t="shared" si="12"/>
        <v>1.2842822657084396</v>
      </c>
      <c r="I89" s="5">
        <f>20*LOG(IMABS(IMDIV(IMSUB(K89,$I$4+0),IMSUM(K89,$I$4+0))))</f>
        <v>-17.439938985331867</v>
      </c>
      <c r="J89" s="3" t="str">
        <f>COMPLEX(E89,F89)</f>
        <v>9.53353502727841E-002-7.999585725205E-002i</v>
      </c>
      <c r="K89" t="str">
        <f>IMDIV((IMPRODUCT($G$4,(IMSUM(1,J89)))),(IMSUB(1,J89)))</f>
        <v>59.6805884222344-9.69861340043688i</v>
      </c>
      <c r="L89" s="8">
        <f>IMREAL(K89)</f>
        <v>59.6805884222344</v>
      </c>
      <c r="M89" s="8">
        <f>IMAGINARY(K89)</f>
        <v>-9.69861340043688</v>
      </c>
      <c r="N89" s="11">
        <f t="shared" si="13"/>
        <v>328.2014377121705</v>
      </c>
      <c r="O89" s="8" t="str">
        <f t="shared" si="14"/>
        <v>pF</v>
      </c>
      <c r="P89" s="8">
        <f>IMABS(K89)</f>
        <v>60.46350747612375</v>
      </c>
      <c r="Q89" s="26">
        <f t="shared" si="15"/>
        <v>0.16250867588335635</v>
      </c>
      <c r="R89" s="5">
        <f t="shared" si="16"/>
        <v>61.25669724384397</v>
      </c>
      <c r="S89" s="15">
        <f t="shared" si="17"/>
        <v>-376.94416566295894</v>
      </c>
      <c r="T89" s="16">
        <f t="shared" si="18"/>
        <v>8.444483697577759</v>
      </c>
      <c r="U89" s="1" t="str">
        <f t="shared" si="19"/>
        <v>pF</v>
      </c>
    </row>
    <row r="90" spans="2:21" ht="12.75">
      <c r="B90" s="25">
        <v>50.5</v>
      </c>
      <c r="C90" s="25">
        <v>-18.2</v>
      </c>
      <c r="D90" s="25">
        <v>-39.5</v>
      </c>
      <c r="E90" s="25">
        <f t="shared" si="10"/>
        <v>0.09493056277330263</v>
      </c>
      <c r="F90" s="25">
        <f t="shared" si="11"/>
        <v>-0.07825471702016519</v>
      </c>
      <c r="G90" s="5">
        <f>20*LOG(IMABS(J90))</f>
        <v>-18.2</v>
      </c>
      <c r="H90" s="5">
        <f t="shared" si="12"/>
        <v>1.2805716021758509</v>
      </c>
      <c r="I90" s="5">
        <f>20*LOG(IMABS(IMDIV(IMSUB(K90,$I$4+0),IMSUM(K90,$I$4+0))))</f>
        <v>-17.488578310348387</v>
      </c>
      <c r="J90" s="3" t="str">
        <f>COMPLEX(E90,F90)</f>
        <v>9.49305627733026E-002-7.82547170201652E-002i</v>
      </c>
      <c r="K90" t="str">
        <f>IMDIV((IMPRODUCT($G$4,(IMSUM(1,J90)))),(IMSUB(1,J90)))</f>
        <v>59.6688982334865-9.48226538670003i</v>
      </c>
      <c r="L90" s="8">
        <f>IMREAL(K90)</f>
        <v>59.6688982334865</v>
      </c>
      <c r="M90" s="8">
        <f>IMAGINARY(K90)</f>
        <v>-9.48226538670003</v>
      </c>
      <c r="N90" s="11">
        <f t="shared" si="13"/>
        <v>332.36604366116336</v>
      </c>
      <c r="O90" s="8" t="str">
        <f t="shared" si="14"/>
        <v>pF</v>
      </c>
      <c r="P90" s="8">
        <f>IMABS(K90)</f>
        <v>60.417636276686444</v>
      </c>
      <c r="Q90" s="26">
        <f t="shared" si="15"/>
        <v>0.15891470543993608</v>
      </c>
      <c r="R90" s="5">
        <f t="shared" si="16"/>
        <v>61.17576964431724</v>
      </c>
      <c r="S90" s="15">
        <f t="shared" si="17"/>
        <v>-384.9597774791172</v>
      </c>
      <c r="T90" s="16">
        <f t="shared" si="18"/>
        <v>8.1867852588668</v>
      </c>
      <c r="U90" s="1" t="str">
        <f t="shared" si="19"/>
        <v>pF</v>
      </c>
    </row>
    <row r="91" spans="2:21" ht="12.75">
      <c r="B91" s="25">
        <v>51</v>
      </c>
      <c r="C91" s="25">
        <v>-18.3</v>
      </c>
      <c r="D91" s="25">
        <v>-39</v>
      </c>
      <c r="E91" s="25">
        <f t="shared" si="10"/>
        <v>0.09451540387828299</v>
      </c>
      <c r="F91" s="25">
        <f t="shared" si="11"/>
        <v>-0.076537064951611</v>
      </c>
      <c r="G91" s="5">
        <f>20*LOG(IMABS(J91))</f>
        <v>-18.3</v>
      </c>
      <c r="H91" s="5">
        <f t="shared" si="12"/>
        <v>1.276915244502186</v>
      </c>
      <c r="I91" s="5">
        <f>20*LOG(IMABS(IMDIV(IMSUB(K91,$I$4+0),IMSUM(K91,$I$4+0))))</f>
        <v>-17.53465967522527</v>
      </c>
      <c r="J91" s="3" t="str">
        <f>COMPLEX(E91,F91)</f>
        <v>9.4515403878283E-002-7.6537064951611E-002i</v>
      </c>
      <c r="K91" t="str">
        <f>IMDIV((IMPRODUCT($G$4,(IMSUM(1,J91)))),(IMSUB(1,J91)))</f>
        <v>59.6546567207987-9.26867847297783i</v>
      </c>
      <c r="L91" s="8">
        <f>IMREAL(K91)</f>
        <v>59.6546567207987</v>
      </c>
      <c r="M91" s="8">
        <f>IMAGINARY(K91)</f>
        <v>-9.26867847297783</v>
      </c>
      <c r="N91" s="11">
        <f t="shared" si="13"/>
        <v>336.69148927355167</v>
      </c>
      <c r="O91" s="8" t="str">
        <f t="shared" si="14"/>
        <v>pF</v>
      </c>
      <c r="P91" s="8">
        <f>IMABS(K91)</f>
        <v>60.37041054284604</v>
      </c>
      <c r="Q91" s="26">
        <f t="shared" si="15"/>
        <v>0.15537225394419696</v>
      </c>
      <c r="R91" s="5">
        <f t="shared" si="16"/>
        <v>61.09475218622932</v>
      </c>
      <c r="S91" s="15">
        <f t="shared" si="17"/>
        <v>-393.215330506642</v>
      </c>
      <c r="T91" s="16">
        <f t="shared" si="18"/>
        <v>7.936326273555354</v>
      </c>
      <c r="U91" s="1" t="str">
        <f t="shared" si="19"/>
        <v>pF</v>
      </c>
    </row>
    <row r="92" spans="2:21" ht="12.75">
      <c r="B92" s="25">
        <v>51.5</v>
      </c>
      <c r="C92" s="25">
        <v>-18.4</v>
      </c>
      <c r="D92" s="25">
        <v>-38.5</v>
      </c>
      <c r="E92" s="25">
        <f t="shared" si="10"/>
        <v>0.09409019532251431</v>
      </c>
      <c r="F92" s="25">
        <f t="shared" si="11"/>
        <v>-0.0748427207658192</v>
      </c>
      <c r="G92" s="5">
        <f>20*LOG(IMABS(J92))</f>
        <v>-18.400000000000002</v>
      </c>
      <c r="H92" s="5">
        <f t="shared" si="12"/>
        <v>1.27331224624393</v>
      </c>
      <c r="I92" s="5">
        <f>20*LOG(IMABS(IMDIV(IMSUB(K92,$I$4+0),IMSUM(K92,$I$4+0))))</f>
        <v>-17.578175729493207</v>
      </c>
      <c r="J92" s="3" t="str">
        <f>COMPLEX(E92,F92)</f>
        <v>9.40901953225143E-002-7.48427207658192E-002i</v>
      </c>
      <c r="K92" t="str">
        <f>IMDIV((IMPRODUCT($G$4,(IMSUM(1,J92)))),(IMSUB(1,J92)))</f>
        <v>59.6379405541479-9.05785733620011i</v>
      </c>
      <c r="L92" s="8">
        <f>IMREAL(K92)</f>
        <v>59.6379405541479</v>
      </c>
      <c r="M92" s="8">
        <f>IMAGINARY(K92)</f>
        <v>-9.05785733620011</v>
      </c>
      <c r="N92" s="11">
        <f t="shared" si="13"/>
        <v>341.1830336686756</v>
      </c>
      <c r="O92" s="8" t="str">
        <f t="shared" si="14"/>
        <v>pF</v>
      </c>
      <c r="P92" s="8">
        <f>IMABS(K92)</f>
        <v>60.32187607380122</v>
      </c>
      <c r="Q92" s="26">
        <f t="shared" si="15"/>
        <v>0.15188078682858078</v>
      </c>
      <c r="R92" s="5">
        <f t="shared" si="16"/>
        <v>61.01365505335101</v>
      </c>
      <c r="S92" s="15">
        <f t="shared" si="17"/>
        <v>-401.7206937584123</v>
      </c>
      <c r="T92" s="16">
        <f t="shared" si="18"/>
        <v>7.692875404525031</v>
      </c>
      <c r="U92" s="1" t="str">
        <f t="shared" si="19"/>
        <v>pF</v>
      </c>
    </row>
    <row r="93" spans="2:21" ht="12.75">
      <c r="B93" s="25">
        <v>52</v>
      </c>
      <c r="C93" s="25">
        <v>-18.5</v>
      </c>
      <c r="D93" s="25">
        <v>-38</v>
      </c>
      <c r="E93" s="25">
        <f t="shared" si="10"/>
        <v>0.09365525359059122</v>
      </c>
      <c r="F93" s="25">
        <f t="shared" si="11"/>
        <v>-0.07317150347717055</v>
      </c>
      <c r="G93" s="5">
        <f>20*LOG(IMABS(J93))</f>
        <v>-18.500000000000004</v>
      </c>
      <c r="H93" s="5">
        <f t="shared" si="12"/>
        <v>1.2697616814107917</v>
      </c>
      <c r="I93" s="5">
        <f>20*LOG(IMABS(IMDIV(IMSUB(K93,$I$4+0),IMSUM(K93,$I$4+0))))</f>
        <v>-17.619123607981155</v>
      </c>
      <c r="J93" s="3" t="str">
        <f>COMPLEX(E93,F93)</f>
        <v>9.36552535905912E-002-7.31715034771706E-002i</v>
      </c>
      <c r="K93" t="str">
        <f>IMDIV((IMPRODUCT($G$4,(IMSUM(1,J93)))),(IMSUB(1,J93)))</f>
        <v>59.6188253497721-8.84980499089363i</v>
      </c>
      <c r="L93" s="8">
        <f>IMREAL(K93)</f>
        <v>59.6188253497721</v>
      </c>
      <c r="M93" s="8">
        <f>IMAGINARY(K93)</f>
        <v>-8.84980499089363</v>
      </c>
      <c r="N93" s="11">
        <f t="shared" si="13"/>
        <v>345.8462627917624</v>
      </c>
      <c r="O93" s="8" t="str">
        <f t="shared" si="14"/>
        <v>pF</v>
      </c>
      <c r="P93" s="8">
        <f>IMABS(K93)</f>
        <v>60.27207798361919</v>
      </c>
      <c r="Q93" s="26">
        <f t="shared" si="15"/>
        <v>0.14843977450031157</v>
      </c>
      <c r="R93" s="5">
        <f t="shared" si="16"/>
        <v>60.93248840699208</v>
      </c>
      <c r="S93" s="15">
        <f t="shared" si="17"/>
        <v>-410.48626361840894</v>
      </c>
      <c r="T93" s="16">
        <f t="shared" si="18"/>
        <v>7.456210484503988</v>
      </c>
      <c r="U93" s="1" t="str">
        <f t="shared" si="19"/>
        <v>pF</v>
      </c>
    </row>
    <row r="94" spans="2:21" ht="12.75">
      <c r="B94" s="25">
        <v>52.5</v>
      </c>
      <c r="C94" s="25">
        <v>-18.6</v>
      </c>
      <c r="D94" s="25">
        <v>-37.5</v>
      </c>
      <c r="E94" s="25">
        <f t="shared" si="10"/>
        <v>0.09321088997112804</v>
      </c>
      <c r="F94" s="25">
        <f t="shared" si="11"/>
        <v>-0.07152323144838396</v>
      </c>
      <c r="G94" s="5">
        <f>20*LOG(IMABS(J94))</f>
        <v>-18.6</v>
      </c>
      <c r="H94" s="5">
        <f t="shared" si="12"/>
        <v>1.266262643919139</v>
      </c>
      <c r="I94" s="5">
        <f>20*LOG(IMABS(IMDIV(IMSUB(K94,$I$4+0),IMSUM(K94,$I$4+0))))</f>
        <v>-17.657504944465824</v>
      </c>
      <c r="J94" s="3" t="str">
        <f>COMPLEX(E94,F94)</f>
        <v>9.3210889971128E-002-7.1523231448384E-002i</v>
      </c>
      <c r="K94" t="str">
        <f>IMDIV((IMPRODUCT($G$4,(IMSUM(1,J94)))),(IMSUB(1,J94)))</f>
        <v>59.5973856461921-8.64452284772235i</v>
      </c>
      <c r="L94" s="8">
        <f>IMREAL(K94)</f>
        <v>59.5973856461921</v>
      </c>
      <c r="M94" s="8">
        <f>IMAGINARY(K94)</f>
        <v>-8.64452284772235</v>
      </c>
      <c r="N94" s="11">
        <f t="shared" si="13"/>
        <v>350.68710893148415</v>
      </c>
      <c r="O94" s="8" t="str">
        <f t="shared" si="14"/>
        <v>pF</v>
      </c>
      <c r="P94" s="8">
        <f>IMABS(K94)</f>
        <v>60.22106069412708</v>
      </c>
      <c r="Q94" s="26">
        <f t="shared" si="15"/>
        <v>0.14504869222018768</v>
      </c>
      <c r="R94" s="5">
        <f t="shared" si="16"/>
        <v>60.85126238012177</v>
      </c>
      <c r="S94" s="15">
        <f t="shared" si="17"/>
        <v>-419.5229991301677</v>
      </c>
      <c r="T94" s="16">
        <f t="shared" si="18"/>
        <v>7.226118071823052</v>
      </c>
      <c r="U94" s="1" t="str">
        <f t="shared" si="19"/>
        <v>pF</v>
      </c>
    </row>
    <row r="95" spans="2:21" ht="12.75">
      <c r="B95" s="25">
        <v>53</v>
      </c>
      <c r="C95" s="25">
        <v>-18.7</v>
      </c>
      <c r="D95" s="25">
        <v>-37</v>
      </c>
      <c r="E95" s="25">
        <f t="shared" si="10"/>
        <v>0.09275741061081035</v>
      </c>
      <c r="F95" s="25">
        <f t="shared" si="11"/>
        <v>-0.06989772244282404</v>
      </c>
      <c r="G95" s="5">
        <f>20*LOG(IMABS(J95))</f>
        <v>-18.700000000000003</v>
      </c>
      <c r="H95" s="5">
        <f t="shared" si="12"/>
        <v>1.2628142470629433</v>
      </c>
      <c r="I95" s="5">
        <f>20*LOG(IMABS(IMDIV(IMSUB(K95,$I$4+0),IMSUM(K95,$I$4+0))))</f>
        <v>-17.69332585898988</v>
      </c>
      <c r="J95" s="3" t="str">
        <f>COMPLEX(E95,F95)</f>
        <v>9.27574106108103E-002-6.9897722442824E-002i</v>
      </c>
      <c r="K95" t="str">
        <f>IMDIV((IMPRODUCT($G$4,(IMSUM(1,J95)))),(IMSUB(1,J95)))</f>
        <v>59.5736948826077-8.44201077144721i</v>
      </c>
      <c r="L95" s="8">
        <f>IMREAL(K95)</f>
        <v>59.5736948826077</v>
      </c>
      <c r="M95" s="8">
        <f>IMAGINARY(K95)</f>
        <v>-8.44201077144721</v>
      </c>
      <c r="N95" s="11">
        <f t="shared" si="13"/>
        <v>355.7118719536143</v>
      </c>
      <c r="O95" s="8" t="str">
        <f t="shared" si="14"/>
        <v>pF</v>
      </c>
      <c r="P95" s="8">
        <f>IMABS(K95)</f>
        <v>60.16886792878248</v>
      </c>
      <c r="Q95" s="26">
        <f t="shared" si="15"/>
        <v>0.1417070199873035</v>
      </c>
      <c r="R95" s="5">
        <f t="shared" si="16"/>
        <v>60.76998707173019</v>
      </c>
      <c r="S95" s="15">
        <f t="shared" si="17"/>
        <v>-428.84246014893967</v>
      </c>
      <c r="T95" s="16">
        <f t="shared" si="18"/>
        <v>7.002393031513551</v>
      </c>
      <c r="U95" s="1" t="str">
        <f t="shared" si="19"/>
        <v>pF</v>
      </c>
    </row>
    <row r="96" spans="2:21" ht="12.75">
      <c r="B96" s="25">
        <v>53.5</v>
      </c>
      <c r="C96" s="25">
        <v>-18.8</v>
      </c>
      <c r="D96" s="25">
        <v>-36.5</v>
      </c>
      <c r="E96" s="25">
        <f t="shared" si="10"/>
        <v>0.09229511656827727</v>
      </c>
      <c r="F96" s="25">
        <f t="shared" si="11"/>
        <v>-0.06829479367574204</v>
      </c>
      <c r="G96" s="5">
        <f>20*LOG(IMABS(J96))</f>
        <v>-18.800000000000004</v>
      </c>
      <c r="H96" s="5">
        <f t="shared" si="12"/>
        <v>1.259415623001591</v>
      </c>
      <c r="I96" s="5">
        <f>20*LOG(IMABS(IMDIV(IMSUB(K96,$I$4+0),IMSUM(K96,$I$4+0))))</f>
        <v>-17.726596919003967</v>
      </c>
      <c r="J96" s="3" t="str">
        <f>COMPLEX(E96,F96)</f>
        <v>9.22951165682773E-002-6.8294793675742E-002i</v>
      </c>
      <c r="K96" t="str">
        <f>IMDIV((IMPRODUCT($G$4,(IMSUM(1,J96)))),(IMSUB(1,J96)))</f>
        <v>59.547825379584-8.2422671382352i</v>
      </c>
      <c r="L96" s="8">
        <f>IMREAL(K96)</f>
        <v>59.547825379584</v>
      </c>
      <c r="M96" s="8">
        <f>IMAGINARY(K96)</f>
        <v>-8.2422671382352</v>
      </c>
      <c r="N96" s="11">
        <f t="shared" si="13"/>
        <v>360.9272424065336</v>
      </c>
      <c r="O96" s="8" t="str">
        <f t="shared" si="14"/>
        <v>pF</v>
      </c>
      <c r="P96" s="8">
        <f>IMABS(K96)</f>
        <v>60.11554270748506</v>
      </c>
      <c r="Q96" s="26">
        <f t="shared" si="15"/>
        <v>0.1384142424294316</v>
      </c>
      <c r="R96" s="5">
        <f t="shared" si="16"/>
        <v>60.68867254142383</v>
      </c>
      <c r="S96" s="15">
        <f t="shared" si="17"/>
        <v>-438.45684863221373</v>
      </c>
      <c r="T96" s="16">
        <f t="shared" si="18"/>
        <v>6.784838140084776</v>
      </c>
      <c r="U96" s="1" t="str">
        <f t="shared" si="19"/>
        <v>pF</v>
      </c>
    </row>
    <row r="97" spans="2:21" ht="12.75">
      <c r="B97" s="25">
        <v>54</v>
      </c>
      <c r="C97" s="25">
        <v>-18.9</v>
      </c>
      <c r="D97" s="25">
        <v>-36</v>
      </c>
      <c r="E97" s="25">
        <f t="shared" si="10"/>
        <v>0.09182430386782736</v>
      </c>
      <c r="F97" s="25">
        <f t="shared" si="11"/>
        <v>-0.06671426186446372</v>
      </c>
      <c r="G97" s="5">
        <f>20*LOG(IMABS(J97))</f>
        <v>-18.900000000000002</v>
      </c>
      <c r="H97" s="5">
        <f t="shared" si="12"/>
        <v>1.2560659222639297</v>
      </c>
      <c r="I97" s="5">
        <f>20*LOG(IMABS(IMDIV(IMSUB(K97,$I$4+0),IMSUM(K97,$I$4+0))))</f>
        <v>-17.757333074805132</v>
      </c>
      <c r="J97" s="3" t="str">
        <f>COMPLEX(E97,F97)</f>
        <v>9.18243038678274E-002-6.67142618644637E-002i</v>
      </c>
      <c r="K97" t="str">
        <f>IMDIV((IMPRODUCT($G$4,(IMSUM(1,J97)))),(IMSUB(1,J97)))</f>
        <v>59.5198483219392-8.04528889225289i</v>
      </c>
      <c r="L97" s="8">
        <f>IMREAL(K97)</f>
        <v>59.5198483219392</v>
      </c>
      <c r="M97" s="8">
        <f>IMAGINARY(K97)</f>
        <v>-8.04528889225289</v>
      </c>
      <c r="N97" s="11">
        <f t="shared" si="13"/>
        <v>366.34032667230935</v>
      </c>
      <c r="O97" s="8" t="str">
        <f t="shared" si="14"/>
        <v>pF</v>
      </c>
      <c r="P97" s="8">
        <f>IMABS(K97)</f>
        <v>60.06112734228734</v>
      </c>
      <c r="Q97" s="26">
        <f t="shared" si="15"/>
        <v>0.13516984869881415</v>
      </c>
      <c r="R97" s="5">
        <f t="shared" si="16"/>
        <v>60.60732880424328</v>
      </c>
      <c r="S97" s="15">
        <f t="shared" si="17"/>
        <v>-448.3790533737202</v>
      </c>
      <c r="T97" s="16">
        <f t="shared" si="18"/>
        <v>6.5732637124430155</v>
      </c>
      <c r="U97" s="1" t="str">
        <f t="shared" si="19"/>
        <v>pF</v>
      </c>
    </row>
    <row r="98" spans="2:21" ht="12.75">
      <c r="B98" s="25">
        <v>54.5</v>
      </c>
      <c r="C98" s="25">
        <v>-19</v>
      </c>
      <c r="D98" s="25">
        <v>-35.5</v>
      </c>
      <c r="E98" s="25">
        <f t="shared" si="10"/>
        <v>0.09134526355293987</v>
      </c>
      <c r="F98" s="25">
        <f t="shared" si="11"/>
        <v>-0.06515594327753699</v>
      </c>
      <c r="G98" s="5">
        <f>20*LOG(IMABS(J98))</f>
        <v>-19</v>
      </c>
      <c r="H98" s="5">
        <f t="shared" si="12"/>
        <v>1.2527643132679531</v>
      </c>
      <c r="I98" s="5">
        <f>20*LOG(IMABS(IMDIV(IMSUB(K98,$I$4+0),IMSUM(K98,$I$4+0))))</f>
        <v>-17.785553570061342</v>
      </c>
      <c r="J98" s="3" t="str">
        <f>COMPLEX(E98,F98)</f>
        <v>9.13452635529399E-002-6.5155943277537E-002i</v>
      </c>
      <c r="K98" t="str">
        <f>IMDIV((IMPRODUCT($G$4,(IMSUM(1,J98)))),(IMSUB(1,J98)))</f>
        <v>59.4898337437568-7.8510716014859i</v>
      </c>
      <c r="L98" s="8">
        <f>IMREAL(K98)</f>
        <v>59.4898337437568</v>
      </c>
      <c r="M98" s="8">
        <f>IMAGINARY(K98)</f>
        <v>-7.8510716014859</v>
      </c>
      <c r="N98" s="11">
        <f t="shared" si="13"/>
        <v>371.9586743572302</v>
      </c>
      <c r="O98" s="8" t="str">
        <f t="shared" si="14"/>
        <v>pF</v>
      </c>
      <c r="P98" s="8">
        <f>IMABS(K98)</f>
        <v>60.00566343397499</v>
      </c>
      <c r="Q98" s="26">
        <f t="shared" si="15"/>
        <v>0.13197333237311049</v>
      </c>
      <c r="R98" s="5">
        <f t="shared" si="16"/>
        <v>60.52596582570479</v>
      </c>
      <c r="S98" s="15">
        <f t="shared" si="17"/>
        <v>-458.62269852054544</v>
      </c>
      <c r="T98" s="16">
        <f t="shared" si="18"/>
        <v>6.367487249525155</v>
      </c>
      <c r="U98" s="1" t="str">
        <f t="shared" si="19"/>
        <v>pF</v>
      </c>
    </row>
    <row r="99" spans="2:21" ht="12.75">
      <c r="B99" s="25">
        <v>55</v>
      </c>
      <c r="C99" s="25">
        <v>-19.1</v>
      </c>
      <c r="D99" s="25">
        <v>-35</v>
      </c>
      <c r="E99" s="25">
        <f t="shared" si="10"/>
        <v>0.09085828173960606</v>
      </c>
      <c r="F99" s="25">
        <f t="shared" si="11"/>
        <v>-0.06361965378285378</v>
      </c>
      <c r="G99" s="5">
        <f>20*LOG(IMABS(J99))</f>
        <v>-19.099999999999998</v>
      </c>
      <c r="H99" s="5">
        <f t="shared" si="12"/>
        <v>1.2495099818555564</v>
      </c>
      <c r="I99" s="5">
        <f>20*LOG(IMABS(IMDIV(IMSUB(K99,$I$4+0),IMSUM(K99,$I$4+0))))</f>
        <v>-17.811281828497574</v>
      </c>
      <c r="J99" s="3" t="str">
        <f>COMPLEX(E99,F99)</f>
        <v>9.08582817396061E-002-6.36196537828538E-002i</v>
      </c>
      <c r="K99" t="str">
        <f>IMDIV((IMPRODUCT($G$4,(IMSUM(1,J99)))),(IMSUB(1,J99)))</f>
        <v>59.4578505154312-7.65960951273009i</v>
      </c>
      <c r="L99" s="8">
        <f>IMREAL(K99)</f>
        <v>59.4578505154312</v>
      </c>
      <c r="M99" s="8">
        <f>IMAGINARY(K99)</f>
        <v>-7.65960951273009</v>
      </c>
      <c r="N99" s="11">
        <f t="shared" si="13"/>
        <v>377.7903081384444</v>
      </c>
      <c r="O99" s="8" t="str">
        <f t="shared" si="14"/>
        <v>pF</v>
      </c>
      <c r="P99" s="8">
        <f>IMABS(K99)</f>
        <v>59.94919186947283</v>
      </c>
      <c r="Q99" s="26">
        <f t="shared" si="15"/>
        <v>0.12882419136127665</v>
      </c>
      <c r="R99" s="5">
        <f t="shared" si="16"/>
        <v>60.44459351705179</v>
      </c>
      <c r="S99" s="15">
        <f t="shared" si="17"/>
        <v>-469.2021962516341</v>
      </c>
      <c r="T99" s="16">
        <f t="shared" si="18"/>
        <v>6.167333105326192</v>
      </c>
      <c r="U99" s="1" t="str">
        <f t="shared" si="19"/>
        <v>pF</v>
      </c>
    </row>
    <row r="100" spans="2:21" ht="12.75">
      <c r="B100" s="25">
        <v>55.5</v>
      </c>
      <c r="C100" s="25">
        <v>-19.2</v>
      </c>
      <c r="D100" s="25">
        <v>-34.5</v>
      </c>
      <c r="E100" s="25">
        <f t="shared" si="10"/>
        <v>0.09036363966946258</v>
      </c>
      <c r="F100" s="25">
        <f t="shared" si="11"/>
        <v>-0.062105208894759</v>
      </c>
      <c r="G100" s="5">
        <f>20*LOG(IMABS(J100))</f>
        <v>-19.200000000000003</v>
      </c>
      <c r="H100" s="5">
        <f t="shared" si="12"/>
        <v>1.246302130841801</v>
      </c>
      <c r="I100" s="5">
        <f>20*LOG(IMABS(IMDIV(IMSUB(K100,$I$4+0),IMSUM(K100,$I$4+0))))</f>
        <v>-17.834545318097348</v>
      </c>
      <c r="J100" s="3" t="str">
        <f>COMPLEX(E100,F100)</f>
        <v>9.03636396694626E-002-6.2105208894759E-002i</v>
      </c>
      <c r="K100" t="str">
        <f>IMDIV((IMPRODUCT($G$4,(IMSUM(1,J100)))),(IMSUB(1,J100)))</f>
        <v>59.423966332665-7.47089560570537i</v>
      </c>
      <c r="L100" s="8">
        <f>IMREAL(K100)</f>
        <v>59.423966332665</v>
      </c>
      <c r="M100" s="8">
        <f>IMAGINARY(K100)</f>
        <v>-7.47089560570537</v>
      </c>
      <c r="N100" s="11">
        <f t="shared" si="13"/>
        <v>383.8437563090069</v>
      </c>
      <c r="O100" s="8" t="str">
        <f t="shared" si="14"/>
        <v>pF</v>
      </c>
      <c r="P100" s="8">
        <f>IMABS(K100)</f>
        <v>59.89175282004235</v>
      </c>
      <c r="Q100" s="26">
        <f t="shared" si="15"/>
        <v>0.12572192781414293</v>
      </c>
      <c r="R100" s="5">
        <f t="shared" si="16"/>
        <v>60.36322173071249</v>
      </c>
      <c r="S100" s="15">
        <f t="shared" si="17"/>
        <v>-480.132804039949</v>
      </c>
      <c r="T100" s="16">
        <f t="shared" si="18"/>
        <v>5.972632172093372</v>
      </c>
      <c r="U100" s="1" t="str">
        <f t="shared" si="19"/>
        <v>pF</v>
      </c>
    </row>
    <row r="101" spans="2:21" ht="12.75">
      <c r="B101" s="25">
        <v>56</v>
      </c>
      <c r="C101" s="25">
        <v>-19.3</v>
      </c>
      <c r="D101" s="25">
        <v>-34</v>
      </c>
      <c r="E101" s="25">
        <f t="shared" si="10"/>
        <v>0.08986161376272153</v>
      </c>
      <c r="F101" s="25">
        <f t="shared" si="11"/>
        <v>-0.060612423820160306</v>
      </c>
      <c r="G101" s="5">
        <f>20*LOG(IMABS(J101))</f>
        <v>-19.300000000000008</v>
      </c>
      <c r="H101" s="5">
        <f t="shared" si="12"/>
        <v>1.2431399795781755</v>
      </c>
      <c r="I101" s="5">
        <f>20*LOG(IMABS(IMDIV(IMSUB(K101,$I$4+0),IMSUM(K101,$I$4+0))))</f>
        <v>-17.855375394415546</v>
      </c>
      <c r="J101" s="3" t="str">
        <f>COMPLEX(E101,F101)</f>
        <v>8.98616137627215E-002-6.06124238201603E-002i</v>
      </c>
      <c r="K101" t="str">
        <f>IMDIV((IMPRODUCT($G$4,(IMSUM(1,J101)))),(IMSUB(1,J101)))</f>
        <v>59.3882477073386-7.28492164624877i</v>
      </c>
      <c r="L101" s="8">
        <f>IMREAL(K101)</f>
        <v>59.3882477073386</v>
      </c>
      <c r="M101" s="8">
        <f>IMAGINARY(K101)</f>
        <v>-7.28492164624877</v>
      </c>
      <c r="N101" s="11">
        <f t="shared" si="13"/>
        <v>390.1280882926005</v>
      </c>
      <c r="O101" s="8" t="str">
        <f t="shared" si="14"/>
        <v>pF</v>
      </c>
      <c r="P101" s="8">
        <f>IMABS(K101)</f>
        <v>59.83338574023864</v>
      </c>
      <c r="Q101" s="26">
        <f t="shared" si="15"/>
        <v>0.12266604803947723</v>
      </c>
      <c r="R101" s="5">
        <f t="shared" si="16"/>
        <v>60.28186025596118</v>
      </c>
      <c r="S101" s="15">
        <f t="shared" si="17"/>
        <v>-491.43068697021084</v>
      </c>
      <c r="T101" s="16">
        <f t="shared" si="18"/>
        <v>5.783221582547803</v>
      </c>
      <c r="U101" s="1" t="str">
        <f t="shared" si="19"/>
        <v>pF</v>
      </c>
    </row>
    <row r="102" spans="2:21" ht="12.75">
      <c r="B102" s="25">
        <v>56.5</v>
      </c>
      <c r="C102" s="25">
        <v>-19.4</v>
      </c>
      <c r="D102" s="25">
        <v>-33.5</v>
      </c>
      <c r="E102" s="25">
        <f t="shared" si="10"/>
        <v>0.08935247567089023</v>
      </c>
      <c r="F102" s="25">
        <f t="shared" si="11"/>
        <v>-0.05914111350365155</v>
      </c>
      <c r="G102" s="5">
        <f>20*LOG(IMABS(J102))</f>
        <v>-19.4</v>
      </c>
      <c r="H102" s="5">
        <f t="shared" si="12"/>
        <v>1.240022763529338</v>
      </c>
      <c r="I102" s="5">
        <f>20*LOG(IMABS(IMDIV(IMSUB(K102,$I$4+0),IMSUM(K102,$I$4+0))))</f>
        <v>-17.87380712480876</v>
      </c>
      <c r="J102" s="3" t="str">
        <f>COMPLEX(E102,F102)</f>
        <v>8.93524756708902E-002-5.91411135036516E-002i</v>
      </c>
      <c r="K102" t="str">
        <f>IMDIV((IMPRODUCT($G$4,(IMSUM(1,J102)))),(IMSUB(1,J102)))</f>
        <v>59.3507599601613-7.1016782385467i</v>
      </c>
      <c r="L102" s="8">
        <f>IMREAL(K102)</f>
        <v>59.3507599601613</v>
      </c>
      <c r="M102" s="8">
        <f>IMAGINARY(K102)</f>
        <v>-7.1016782385467</v>
      </c>
      <c r="N102" s="11">
        <f t="shared" si="13"/>
        <v>396.65295343212017</v>
      </c>
      <c r="O102" s="8" t="str">
        <f t="shared" si="14"/>
        <v>pF</v>
      </c>
      <c r="P102" s="8">
        <f>IMABS(K102)</f>
        <v>59.774129367582866</v>
      </c>
      <c r="Q102" s="26">
        <f t="shared" si="15"/>
        <v>0.1196560624213345</v>
      </c>
      <c r="R102" s="5">
        <f t="shared" si="16"/>
        <v>60.200518814769076</v>
      </c>
      <c r="S102" s="15">
        <f t="shared" si="17"/>
        <v>-503.11298564037827</v>
      </c>
      <c r="T102" s="16">
        <f t="shared" si="18"/>
        <v>5.5989444280765746</v>
      </c>
      <c r="U102" s="1" t="str">
        <f t="shared" si="19"/>
        <v>pF</v>
      </c>
    </row>
    <row r="103" spans="2:21" ht="12.75">
      <c r="B103" s="25">
        <v>57</v>
      </c>
      <c r="C103" s="25">
        <v>-19.5</v>
      </c>
      <c r="D103" s="25">
        <v>-33</v>
      </c>
      <c r="E103" s="25">
        <f t="shared" si="10"/>
        <v>0.08883649232927429</v>
      </c>
      <c r="F103" s="25">
        <f t="shared" si="11"/>
        <v>-0.05769109267166313</v>
      </c>
      <c r="G103" s="5">
        <f>20*LOG(IMABS(J103))</f>
        <v>-19.5</v>
      </c>
      <c r="H103" s="5">
        <f t="shared" si="12"/>
        <v>1.236949733862858</v>
      </c>
      <c r="I103" s="5">
        <f>20*LOG(IMABS(IMDIV(IMSUB(K103,$I$4+0),IMSUM(K103,$I$4+0))))</f>
        <v>-17.889879095572642</v>
      </c>
      <c r="J103" s="3" t="str">
        <f>COMPLEX(E103,F103)</f>
        <v>8.88364923292743E-002-5.76910926716631E-002i</v>
      </c>
      <c r="K103" t="str">
        <f>IMDIV((IMPRODUCT($G$4,(IMSUM(1,J103)))),(IMSUB(1,J103)))</f>
        <v>59.3115672150311-6.92115487637159i</v>
      </c>
      <c r="L103" s="8">
        <f>IMREAL(K103)</f>
        <v>59.3115672150311</v>
      </c>
      <c r="M103" s="8">
        <f>IMAGINARY(K103)</f>
        <v>-6.92115487637159</v>
      </c>
      <c r="N103" s="11">
        <f t="shared" si="13"/>
        <v>403.42862339357794</v>
      </c>
      <c r="O103" s="8" t="str">
        <f t="shared" si="14"/>
        <v>pF</v>
      </c>
      <c r="P103" s="8">
        <f>IMABS(K103)</f>
        <v>59.714021722924294</v>
      </c>
      <c r="Q103" s="26">
        <f t="shared" si="15"/>
        <v>0.11669148534347933</v>
      </c>
      <c r="R103" s="5">
        <f t="shared" si="16"/>
        <v>60.11920705784716</v>
      </c>
      <c r="S103" s="15">
        <f t="shared" si="17"/>
        <v>-515.1978902392693</v>
      </c>
      <c r="T103" s="16">
        <f t="shared" si="18"/>
        <v>5.4196494919099605</v>
      </c>
      <c r="U103" s="1" t="str">
        <f t="shared" si="19"/>
        <v>pF</v>
      </c>
    </row>
    <row r="104" spans="2:21" ht="12.75">
      <c r="B104" s="25">
        <v>57.5</v>
      </c>
      <c r="C104" s="25">
        <v>-19.6</v>
      </c>
      <c r="D104" s="25">
        <v>-32.5</v>
      </c>
      <c r="E104" s="25">
        <f t="shared" si="10"/>
        <v>0.08831392600925955</v>
      </c>
      <c r="F104" s="25">
        <f t="shared" si="11"/>
        <v>-0.056262175875652645</v>
      </c>
      <c r="G104" s="5">
        <f>20*LOG(IMABS(J104))</f>
        <v>-19.6</v>
      </c>
      <c r="H104" s="5">
        <f t="shared" si="12"/>
        <v>1.2339201570514973</v>
      </c>
      <c r="I104" s="5">
        <f>20*LOG(IMABS(IMDIV(IMSUB(K104,$I$4+0),IMSUM(K104,$I$4+0))))</f>
        <v>-17.90363320411113</v>
      </c>
      <c r="J104" s="3" t="str">
        <f>COMPLEX(E104,F104)</f>
        <v>8.83139260092596E-002-5.62621758756526E-002i</v>
      </c>
      <c r="K104" t="str">
        <f>IMDIV((IMPRODUCT($G$4,(IMSUM(1,J104)))),(IMSUB(1,J104)))</f>
        <v>59.2707323950194-6.74333999329291i</v>
      </c>
      <c r="L104" s="8">
        <f>IMREAL(K104)</f>
        <v>59.2707323950194</v>
      </c>
      <c r="M104" s="8">
        <f>IMAGINARY(K104)</f>
        <v>-6.74333999329291</v>
      </c>
      <c r="N104" s="11">
        <f t="shared" si="13"/>
        <v>410.4660385691846</v>
      </c>
      <c r="O104" s="8" t="str">
        <f t="shared" si="14"/>
        <v>pF</v>
      </c>
      <c r="P104" s="8">
        <f>IMABS(K104)</f>
        <v>59.65310011145394</v>
      </c>
      <c r="Q104" s="26">
        <f t="shared" si="15"/>
        <v>0.11377183511671203</v>
      </c>
      <c r="R104" s="5">
        <f t="shared" si="16"/>
        <v>60.03793456087226</v>
      </c>
      <c r="S104" s="15">
        <f t="shared" si="17"/>
        <v>-527.7047214654028</v>
      </c>
      <c r="T104" s="16">
        <f t="shared" si="18"/>
        <v>5.245190996369665</v>
      </c>
      <c r="U104" s="1" t="str">
        <f t="shared" si="19"/>
        <v>pF</v>
      </c>
    </row>
    <row r="105" spans="2:21" ht="12.75">
      <c r="B105" s="25">
        <v>58</v>
      </c>
      <c r="C105" s="25">
        <v>-19.7</v>
      </c>
      <c r="D105" s="25">
        <v>-32</v>
      </c>
      <c r="E105" s="25">
        <f t="shared" si="10"/>
        <v>0.0877850343703655</v>
      </c>
      <c r="F105" s="25">
        <f t="shared" si="11"/>
        <v>-0.05485417753434834</v>
      </c>
      <c r="G105" s="5">
        <f>20*LOG(IMABS(J105))</f>
        <v>-19.700000000000003</v>
      </c>
      <c r="H105" s="5">
        <f t="shared" si="12"/>
        <v>1.2309333144875803</v>
      </c>
      <c r="I105" s="5">
        <f>20*LOG(IMABS(IMDIV(IMSUB(K105,$I$4+0),IMSUM(K105,$I$4+0))))</f>
        <v>-17.91511443836461</v>
      </c>
      <c r="J105" s="3" t="str">
        <f>COMPLEX(E105,F105)</f>
        <v>8.77850343703655E-002-5.48541775343483E-002i</v>
      </c>
      <c r="K105" t="str">
        <f>IMDIV((IMPRODUCT($G$4,(IMSUM(1,J105)))),(IMSUB(1,J105)))</f>
        <v>59.2283172198981-6.56822101183445i</v>
      </c>
      <c r="L105" s="8">
        <f>IMREAL(K105)</f>
        <v>59.2283172198981</v>
      </c>
      <c r="M105" s="8">
        <f>IMAGINARY(K105)</f>
        <v>-6.56822101183445</v>
      </c>
      <c r="N105" s="11">
        <f t="shared" si="13"/>
        <v>417.77685891195705</v>
      </c>
      <c r="O105" s="8" t="str">
        <f t="shared" si="14"/>
        <v>pF</v>
      </c>
      <c r="P105" s="8">
        <f>IMABS(K105)</f>
        <v>59.59140112433321</v>
      </c>
      <c r="Q105" s="26">
        <f t="shared" si="15"/>
        <v>0.11089663390989973</v>
      </c>
      <c r="R105" s="5">
        <f t="shared" si="16"/>
        <v>59.95671082088681</v>
      </c>
      <c r="S105" s="15">
        <f t="shared" si="17"/>
        <v>-540.6540190354189</v>
      </c>
      <c r="T105" s="16">
        <f t="shared" si="18"/>
        <v>5.075428363335531</v>
      </c>
      <c r="U105" s="1" t="str">
        <f t="shared" si="19"/>
        <v>pF</v>
      </c>
    </row>
    <row r="106" spans="2:21" ht="12.75">
      <c r="B106" s="25">
        <v>58.5</v>
      </c>
      <c r="C106" s="25">
        <v>-19.8</v>
      </c>
      <c r="D106" s="25">
        <v>-31.5</v>
      </c>
      <c r="E106" s="25">
        <f t="shared" si="10"/>
        <v>0.08725007051206526</v>
      </c>
      <c r="F106" s="25">
        <f t="shared" si="11"/>
        <v>-0.053466911975058234</v>
      </c>
      <c r="G106" s="5">
        <f>20*LOG(IMABS(J106))</f>
        <v>-19.8</v>
      </c>
      <c r="H106" s="5">
        <f t="shared" si="12"/>
        <v>1.2279885021090258</v>
      </c>
      <c r="I106" s="5">
        <f>20*LOG(IMABS(IMDIV(IMSUB(K106,$I$4+0),IMSUM(K106,$I$4+0))))</f>
        <v>-17.924370645790148</v>
      </c>
      <c r="J106" s="3" t="str">
        <f>COMPLEX(E106,F106)</f>
        <v>8.72500705120653E-002-5.34669119750582E-002i</v>
      </c>
      <c r="K106" t="str">
        <f>IMDIV((IMPRODUCT($G$4,(IMSUM(1,J106)))),(IMSUB(1,J106)))</f>
        <v>59.1843822051402-6.39578439155662i</v>
      </c>
      <c r="L106" s="8">
        <f>IMREAL(K106)</f>
        <v>59.1843822051402</v>
      </c>
      <c r="M106" s="8">
        <f>IMAGINARY(K106)</f>
        <v>-6.39578439155662</v>
      </c>
      <c r="N106" s="11">
        <f t="shared" si="13"/>
        <v>425.3735196892764</v>
      </c>
      <c r="O106" s="8" t="str">
        <f t="shared" si="14"/>
        <v>pF</v>
      </c>
      <c r="P106" s="8">
        <f>IMABS(K106)</f>
        <v>59.528960640913226</v>
      </c>
      <c r="Q106" s="26">
        <f t="shared" si="15"/>
        <v>0.1080654076845486</v>
      </c>
      <c r="R106" s="5">
        <f t="shared" si="16"/>
        <v>59.87554525287624</v>
      </c>
      <c r="S106" s="15">
        <f t="shared" si="17"/>
        <v>-554.0676386254671</v>
      </c>
      <c r="T106" s="16">
        <f t="shared" si="18"/>
        <v>4.910225987136595</v>
      </c>
      <c r="U106" s="1" t="str">
        <f t="shared" si="19"/>
        <v>pF</v>
      </c>
    </row>
    <row r="107" spans="2:21" ht="12.75">
      <c r="B107" s="25">
        <v>59</v>
      </c>
      <c r="C107" s="25">
        <v>-19.9</v>
      </c>
      <c r="D107" s="25">
        <v>-31</v>
      </c>
      <c r="E107" s="25">
        <f t="shared" si="10"/>
        <v>0.08670928302536733</v>
      </c>
      <c r="F107" s="25">
        <f t="shared" si="11"/>
        <v>-0.05210019347405815</v>
      </c>
      <c r="G107" s="5">
        <f>20*LOG(IMABS(J107))</f>
        <v>-19.9</v>
      </c>
      <c r="H107" s="5">
        <f t="shared" si="12"/>
        <v>1.2250850300366327</v>
      </c>
      <c r="I107" s="5">
        <f>20*LOG(IMABS(IMDIV(IMSUB(K107,$I$4+0),IMSUM(K107,$I$4+0))))</f>
        <v>-17.93145229420624</v>
      </c>
      <c r="J107" s="3" t="str">
        <f>COMPLEX(E107,F107)</f>
        <v>8.67092830253673E-002-5.21001934740582E-002i</v>
      </c>
      <c r="K107" t="str">
        <f>IMDIV((IMPRODUCT($G$4,(IMSUM(1,J107)))),(IMSUB(1,J107)))</f>
        <v>59.1389866623097-6.22601567604341i</v>
      </c>
      <c r="L107" s="8">
        <f>IMREAL(K107)</f>
        <v>59.1389866623097</v>
      </c>
      <c r="M107" s="8">
        <f>IMAGINARY(K107)</f>
        <v>-6.22601567604341</v>
      </c>
      <c r="N107" s="11">
        <f t="shared" si="13"/>
        <v>433.26929270622685</v>
      </c>
      <c r="O107" s="8" t="str">
        <f t="shared" si="14"/>
        <v>pF</v>
      </c>
      <c r="P107" s="8">
        <f>IMABS(K107)</f>
        <v>59.465813831504754</v>
      </c>
      <c r="Q107" s="26">
        <f t="shared" si="15"/>
        <v>0.10527768613274799</v>
      </c>
      <c r="R107" s="5">
        <f t="shared" si="16"/>
        <v>59.79444718650977</v>
      </c>
      <c r="S107" s="15">
        <f t="shared" si="17"/>
        <v>-567.9688581976721</v>
      </c>
      <c r="T107" s="16">
        <f t="shared" si="18"/>
        <v>4.749453019127283</v>
      </c>
      <c r="U107" s="1" t="str">
        <f t="shared" si="19"/>
        <v>pF</v>
      </c>
    </row>
    <row r="108" spans="2:21" ht="12.75">
      <c r="B108" s="25">
        <v>59.5</v>
      </c>
      <c r="C108" s="25">
        <v>-20</v>
      </c>
      <c r="D108" s="25">
        <v>-30.5</v>
      </c>
      <c r="E108" s="25">
        <f t="shared" si="10"/>
        <v>0.08616291604415259</v>
      </c>
      <c r="F108" s="25">
        <f t="shared" si="11"/>
        <v>-0.050753836296070415</v>
      </c>
      <c r="G108" s="5">
        <f>20*LOG(IMABS(J108))</f>
        <v>-19.999999999999996</v>
      </c>
      <c r="H108" s="5">
        <f t="shared" si="12"/>
        <v>1.2222222222222223</v>
      </c>
      <c r="I108" s="5">
        <f>20*LOG(IMABS(IMDIV(IMSUB(K108,$I$4+0),IMSUM(K108,$I$4+0))))</f>
        <v>-17.936412226804308</v>
      </c>
      <c r="J108" s="3" t="str">
        <f>COMPLEX(E108,F108)</f>
        <v>8.61629160441526E-002-5.07538362960704E-002i</v>
      </c>
      <c r="K108" t="str">
        <f>IMDIV((IMPRODUCT($G$4,(IMSUM(1,J108)))),(IMSUB(1,J108)))</f>
        <v>59.0921887007718-6.05889953877875i</v>
      </c>
      <c r="L108" s="8">
        <f>IMREAL(K108)</f>
        <v>59.0921887007718</v>
      </c>
      <c r="M108" s="8">
        <f>IMAGINARY(K108)</f>
        <v>-6.05889953877875</v>
      </c>
      <c r="N108" s="11">
        <f t="shared" si="13"/>
        <v>441.4783536219935</v>
      </c>
      <c r="O108" s="8" t="str">
        <f t="shared" si="14"/>
        <v>pF</v>
      </c>
      <c r="P108" s="8">
        <f>IMABS(K108)</f>
        <v>59.401995160673145</v>
      </c>
      <c r="Q108" s="26">
        <f t="shared" si="15"/>
        <v>0.10253300261832432</v>
      </c>
      <c r="R108" s="5">
        <f t="shared" si="16"/>
        <v>59.713425863045565</v>
      </c>
      <c r="S108" s="15">
        <f t="shared" si="17"/>
        <v>-582.382494788793</v>
      </c>
      <c r="T108" s="16">
        <f t="shared" si="18"/>
        <v>4.592983163257969</v>
      </c>
      <c r="U108" s="1" t="str">
        <f t="shared" si="19"/>
        <v>pF</v>
      </c>
    </row>
    <row r="109" spans="2:21" ht="12.75">
      <c r="B109" s="25">
        <v>60</v>
      </c>
      <c r="C109" s="25">
        <v>-20.1</v>
      </c>
      <c r="D109" s="25">
        <v>-30</v>
      </c>
      <c r="E109" s="25">
        <f t="shared" si="10"/>
        <v>0.08561120929626313</v>
      </c>
      <c r="F109" s="25">
        <f t="shared" si="11"/>
        <v>-0.04942765473284691</v>
      </c>
      <c r="G109" s="5">
        <f>20*LOG(IMABS(J109))</f>
        <v>-20.10000000000001</v>
      </c>
      <c r="H109" s="5">
        <f t="shared" si="12"/>
        <v>1.2193994161072637</v>
      </c>
      <c r="I109" s="5">
        <f>20*LOG(IMABS(IMDIV(IMSUB(K109,$I$4+0),IMSUM(K109,$I$4+0))))</f>
        <v>-17.939305413582</v>
      </c>
      <c r="J109" s="3" t="str">
        <f>COMPLEX(E109,F109)</f>
        <v>8.56112092962631E-002-4.94276547328469E-002i</v>
      </c>
      <c r="K109" t="str">
        <f>IMDIV((IMPRODUCT($G$4,(IMSUM(1,J109)))),(IMSUB(1,J109)))</f>
        <v>59.0440452306482-5.8944198278998i</v>
      </c>
      <c r="L109" s="8">
        <f>IMREAL(K109)</f>
        <v>59.0440452306482</v>
      </c>
      <c r="M109" s="8">
        <f>IMAGINARY(K109)</f>
        <v>-5.8944198278998</v>
      </c>
      <c r="N109" s="11">
        <f t="shared" si="13"/>
        <v>450.0158560660322</v>
      </c>
      <c r="O109" s="8" t="str">
        <f t="shared" si="14"/>
        <v>pF</v>
      </c>
      <c r="P109" s="8">
        <f>IMABS(K109)</f>
        <v>59.33753839102502</v>
      </c>
      <c r="Q109" s="26">
        <f t="shared" si="15"/>
        <v>0.099830894121058</v>
      </c>
      <c r="R109" s="5">
        <f t="shared" si="16"/>
        <v>59.63249043239233</v>
      </c>
      <c r="S109" s="15">
        <f t="shared" si="17"/>
        <v>-597.3350329816755</v>
      </c>
      <c r="T109" s="16">
        <f t="shared" si="18"/>
        <v>4.440694481996498</v>
      </c>
      <c r="U109" s="1" t="str">
        <f t="shared" si="19"/>
        <v>pF</v>
      </c>
    </row>
    <row r="110" spans="2:21" ht="12.75">
      <c r="B110" s="25">
        <v>60.5</v>
      </c>
      <c r="C110" s="25">
        <v>-20.2</v>
      </c>
      <c r="D110" s="25">
        <v>-29.5</v>
      </c>
      <c r="E110" s="25">
        <f t="shared" si="10"/>
        <v>0.08505439815433682</v>
      </c>
      <c r="F110" s="25">
        <f t="shared" si="11"/>
        <v>-0.048121463140867876</v>
      </c>
      <c r="G110" s="5">
        <f>20*LOG(IMABS(J110))</f>
        <v>-20.2</v>
      </c>
      <c r="H110" s="5">
        <f t="shared" si="12"/>
        <v>1.2166159622916148</v>
      </c>
      <c r="I110" s="5">
        <f>20*LOG(IMABS(IMDIV(IMSUB(K110,$I$4+0),IMSUM(K110,$I$4+0))))</f>
        <v>-17.940188701373707</v>
      </c>
      <c r="J110" s="3" t="str">
        <f>COMPLEX(E110,F110)</f>
        <v>8.50543981543368E-002-4.81214631408679E-002i</v>
      </c>
      <c r="K110" t="str">
        <f>IMDIV((IMPRODUCT($G$4,(IMSUM(1,J110)))),(IMSUB(1,J110)))</f>
        <v>58.9946119669477-5.73255960981756i</v>
      </c>
      <c r="L110" s="8">
        <f>IMREAL(K110)</f>
        <v>58.9946119669477</v>
      </c>
      <c r="M110" s="8">
        <f>IMAGINARY(K110)</f>
        <v>-5.73255960981756</v>
      </c>
      <c r="N110" s="11">
        <f t="shared" si="13"/>
        <v>458.8980133568442</v>
      </c>
      <c r="O110" s="8" t="str">
        <f t="shared" si="14"/>
        <v>pF</v>
      </c>
      <c r="P110" s="8">
        <f>IMABS(K110)</f>
        <v>59.272476587458705</v>
      </c>
      <c r="Q110" s="26">
        <f t="shared" si="15"/>
        <v>0.09717090118381119</v>
      </c>
      <c r="R110" s="5">
        <f t="shared" si="16"/>
        <v>59.551649950323586</v>
      </c>
      <c r="S110" s="15">
        <f t="shared" si="17"/>
        <v>-612.854766445708</v>
      </c>
      <c r="T110" s="16">
        <f t="shared" si="18"/>
        <v>4.292469211998877</v>
      </c>
      <c r="U110" s="1" t="str">
        <f t="shared" si="19"/>
        <v>pF</v>
      </c>
    </row>
    <row r="111" spans="2:21" ht="12.75">
      <c r="B111" s="25">
        <v>61</v>
      </c>
      <c r="C111" s="25">
        <v>-20.3</v>
      </c>
      <c r="D111" s="25">
        <v>-29</v>
      </c>
      <c r="E111" s="25">
        <f t="shared" si="10"/>
        <v>0.0844927136863826</v>
      </c>
      <c r="F111" s="25">
        <f t="shared" si="11"/>
        <v>-0.04683507597816913</v>
      </c>
      <c r="G111" s="5">
        <f>20*LOG(IMABS(J111))</f>
        <v>-20.300000000000008</v>
      </c>
      <c r="H111" s="5">
        <f t="shared" si="12"/>
        <v>1.2138712242120282</v>
      </c>
      <c r="I111" s="5">
        <f>20*LOG(IMABS(IMDIV(IMSUB(K111,$I$4+0),IMSUM(K111,$I$4+0))))</f>
        <v>-17.93912056454912</v>
      </c>
      <c r="J111" s="3" t="str">
        <f>COMPLEX(E111,F111)</f>
        <v>8.44927136863826E-002-4.68350759781691E-002i</v>
      </c>
      <c r="K111" t="str">
        <f>IMDIV((IMPRODUCT($G$4,(IMSUM(1,J111)))),(IMSUB(1,J111)))</f>
        <v>58.9439434348031-5.57330121169835i</v>
      </c>
      <c r="L111" s="8">
        <f>IMREAL(K111)</f>
        <v>58.9439434348031</v>
      </c>
      <c r="M111" s="8">
        <f>IMAGINARY(K111)</f>
        <v>-5.57330121169835</v>
      </c>
      <c r="N111" s="11">
        <f t="shared" si="13"/>
        <v>468.14218873717033</v>
      </c>
      <c r="O111" s="8" t="str">
        <f t="shared" si="14"/>
        <v>pF</v>
      </c>
      <c r="P111" s="8">
        <f>IMABS(K111)</f>
        <v>59.206842121849284</v>
      </c>
      <c r="Q111" s="26">
        <f t="shared" si="15"/>
        <v>0.09455256786242822</v>
      </c>
      <c r="R111" s="5">
        <f t="shared" si="16"/>
        <v>59.47091337583997</v>
      </c>
      <c r="S111" s="15">
        <f t="shared" si="17"/>
        <v>-628.9719541236444</v>
      </c>
      <c r="T111" s="16">
        <f t="shared" si="18"/>
        <v>4.148193588967383</v>
      </c>
      <c r="U111" s="1" t="str">
        <f t="shared" si="19"/>
        <v>pF</v>
      </c>
    </row>
    <row r="112" spans="2:21" ht="12.75">
      <c r="B112" s="25">
        <v>61.5</v>
      </c>
      <c r="C112" s="25">
        <v>-20.4</v>
      </c>
      <c r="D112" s="25">
        <v>-28.5</v>
      </c>
      <c r="E112" s="25">
        <f t="shared" si="10"/>
        <v>0.08392638270609416</v>
      </c>
      <c r="F112" s="25">
        <f t="shared" si="11"/>
        <v>-0.045568307840310567</v>
      </c>
      <c r="G112" s="5">
        <f>20*LOG(IMABS(J112))</f>
        <v>-20.399999999999995</v>
      </c>
      <c r="H112" s="5">
        <f t="shared" si="12"/>
        <v>1.2111645778300961</v>
      </c>
      <c r="I112" s="5">
        <f>20*LOG(IMABS(IMDIV(IMSUB(K112,$I$4+0),IMSUM(K112,$I$4+0))))</f>
        <v>-17.936160858322378</v>
      </c>
      <c r="J112" s="3" t="str">
        <f>COMPLEX(E112,F112)</f>
        <v>8.39263827060942E-002-4.55683078403106E-002i</v>
      </c>
      <c r="K112" t="str">
        <f>IMDIV((IMPRODUCT($G$4,(IMSUM(1,J112)))),(IMSUB(1,J112)))</f>
        <v>58.8920929757509-5.41662626280259i</v>
      </c>
      <c r="L112" s="8">
        <f>IMREAL(K112)</f>
        <v>58.8920929757509</v>
      </c>
      <c r="M112" s="8">
        <f>IMAGINARY(K112)</f>
        <v>-5.41662626280259</v>
      </c>
      <c r="N112" s="11">
        <f t="shared" si="13"/>
        <v>477.7669951679052</v>
      </c>
      <c r="O112" s="8" t="str">
        <f t="shared" si="14"/>
        <v>pF</v>
      </c>
      <c r="P112" s="8">
        <f>IMABS(K112)</f>
        <v>59.14066667814433</v>
      </c>
      <c r="Q112" s="26">
        <f t="shared" si="15"/>
        <v>0.0919754416782727</v>
      </c>
      <c r="R112" s="5">
        <f t="shared" si="16"/>
        <v>59.39028956867829</v>
      </c>
      <c r="S112" s="15">
        <f t="shared" si="17"/>
        <v>-645.7189928635919</v>
      </c>
      <c r="T112" s="16">
        <f t="shared" si="18"/>
        <v>4.007757681170522</v>
      </c>
      <c r="U112" s="1" t="str">
        <f t="shared" si="19"/>
        <v>pF</v>
      </c>
    </row>
    <row r="113" spans="2:21" ht="12.75">
      <c r="B113" s="25">
        <v>62</v>
      </c>
      <c r="C113" s="25">
        <v>-20.5</v>
      </c>
      <c r="D113" s="25">
        <v>-28</v>
      </c>
      <c r="E113" s="25">
        <f t="shared" si="10"/>
        <v>0.08335562782289452</v>
      </c>
      <c r="F113" s="25">
        <f t="shared" si="11"/>
        <v>-0.04432097349549699</v>
      </c>
      <c r="G113" s="5">
        <f>20*LOG(IMABS(J113))</f>
        <v>-20.500000000000004</v>
      </c>
      <c r="H113" s="5">
        <f t="shared" si="12"/>
        <v>1.2084954113292976</v>
      </c>
      <c r="I113" s="5">
        <f>20*LOG(IMABS(IMDIV(IMSUB(K113,$I$4+0),IMSUM(K113,$I$4+0))))</f>
        <v>-17.93137057645827</v>
      </c>
      <c r="J113" s="3" t="str">
        <f>COMPLEX(E113,F113)</f>
        <v>8.33556278228945E-002-4.4320973495497E-002i</v>
      </c>
      <c r="K113" t="str">
        <f>IMDIV((IMPRODUCT($G$4,(IMSUM(1,J113)))),(IMSUB(1,J113)))</f>
        <v>58.8391127549818-5.26251573467899i</v>
      </c>
      <c r="L113" s="8">
        <f>IMREAL(K113)</f>
        <v>58.8391127549818</v>
      </c>
      <c r="M113" s="8">
        <f>IMAGINARY(K113)</f>
        <v>-5.26251573467899</v>
      </c>
      <c r="N113" s="11">
        <f t="shared" si="13"/>
        <v>487.79240587224365</v>
      </c>
      <c r="O113" s="8" t="str">
        <f t="shared" si="14"/>
        <v>pF</v>
      </c>
      <c r="P113" s="8">
        <f>IMABS(K113)</f>
        <v>59.07398125783639</v>
      </c>
      <c r="Q113" s="26">
        <f t="shared" si="15"/>
        <v>0.08943907357327414</v>
      </c>
      <c r="R113" s="5">
        <f t="shared" si="16"/>
        <v>59.309787286956265</v>
      </c>
      <c r="S113" s="15">
        <f t="shared" si="17"/>
        <v>-663.1306085518198</v>
      </c>
      <c r="T113" s="16">
        <f t="shared" si="18"/>
        <v>3.871055231134011</v>
      </c>
      <c r="U113" s="1" t="str">
        <f t="shared" si="19"/>
        <v>pF</v>
      </c>
    </row>
    <row r="114" spans="2:21" ht="12.75">
      <c r="B114" s="25">
        <v>62.5</v>
      </c>
      <c r="C114" s="25">
        <v>-20.6</v>
      </c>
      <c r="D114" s="25">
        <v>-27.5</v>
      </c>
      <c r="E114" s="25">
        <f t="shared" si="10"/>
        <v>0.08278066749170976</v>
      </c>
      <c r="F114" s="25">
        <f t="shared" si="11"/>
        <v>-0.04309288791886417</v>
      </c>
      <c r="G114" s="5">
        <f>20*LOG(IMABS(J114))</f>
        <v>-20.599999999999994</v>
      </c>
      <c r="H114" s="5">
        <f t="shared" si="12"/>
        <v>1.2058631248208551</v>
      </c>
      <c r="I114" s="5">
        <f>20*LOG(IMABS(IMDIV(IMSUB(K114,$I$4+0),IMSUM(K114,$I$4+0))))</f>
        <v>-17.924811615006643</v>
      </c>
      <c r="J114" s="3" t="str">
        <f>COMPLEX(E114,F114)</f>
        <v>8.27806674917098E-002-4.30928879188642E-002i</v>
      </c>
      <c r="K114" t="str">
        <f>IMDIV((IMPRODUCT($G$4,(IMSUM(1,J114)))),(IMSUB(1,J114)))</f>
        <v>58.7850537695048-5.1109499802159i</v>
      </c>
      <c r="L114" s="8">
        <f>IMREAL(K114)</f>
        <v>58.7850537695048</v>
      </c>
      <c r="M114" s="8">
        <f>IMAGINARY(K114)</f>
        <v>-5.1109499802159</v>
      </c>
      <c r="N114" s="11">
        <f t="shared" si="13"/>
        <v>498.23987699499173</v>
      </c>
      <c r="O114" s="8" t="str">
        <f t="shared" si="14"/>
        <v>pF</v>
      </c>
      <c r="P114" s="8">
        <f>IMABS(K114)</f>
        <v>59.006816185791955</v>
      </c>
      <c r="Q114" s="26">
        <f t="shared" si="15"/>
        <v>0.08694301786736215</v>
      </c>
      <c r="R114" s="5">
        <f t="shared" si="16"/>
        <v>59.22941518495391</v>
      </c>
      <c r="S114" s="15">
        <f t="shared" si="17"/>
        <v>-681.2440681011632</v>
      </c>
      <c r="T114" s="16">
        <f t="shared" si="18"/>
        <v>3.737983505042688</v>
      </c>
      <c r="U114" s="1" t="str">
        <f t="shared" si="19"/>
        <v>pF</v>
      </c>
    </row>
    <row r="115" spans="2:21" ht="12.75">
      <c r="B115" s="25">
        <v>63</v>
      </c>
      <c r="C115" s="25">
        <v>-20.7</v>
      </c>
      <c r="D115" s="25">
        <v>-27</v>
      </c>
      <c r="E115" s="25">
        <f t="shared" si="10"/>
        <v>0.08220171606246679</v>
      </c>
      <c r="F115" s="25">
        <f t="shared" si="11"/>
        <v>-0.04188386632594179</v>
      </c>
      <c r="G115" s="5">
        <f>20*LOG(IMABS(J115))</f>
        <v>-20.699999999999996</v>
      </c>
      <c r="H115" s="5">
        <f t="shared" si="12"/>
        <v>1.2032671300580868</v>
      </c>
      <c r="I115" s="5">
        <f>20*LOG(IMABS(IMDIV(IMSUB(K115,$I$4+0),IMSUM(K115,$I$4+0))))</f>
        <v>-17.91654654351529</v>
      </c>
      <c r="J115" s="3" t="str">
        <f>COMPLEX(E115,F115)</f>
        <v>8.22017160624668E-002-4.18838663259418E-002i</v>
      </c>
      <c r="K115" t="str">
        <f>IMDIV((IMPRODUCT($G$4,(IMSUM(1,J115)))),(IMSUB(1,J115)))</f>
        <v>58.7299658571632-4.96190877155268i</v>
      </c>
      <c r="L115" s="8">
        <f>IMREAL(K115)</f>
        <v>58.7299658571632</v>
      </c>
      <c r="M115" s="8">
        <f>IMAGINARY(K115)</f>
        <v>-4.96190877155268</v>
      </c>
      <c r="N115" s="11">
        <f t="shared" si="13"/>
        <v>509.13248394449477</v>
      </c>
      <c r="O115" s="8" t="str">
        <f t="shared" si="14"/>
        <v>pF</v>
      </c>
      <c r="P115" s="8">
        <f>IMABS(K115)</f>
        <v>58.93920111641119</v>
      </c>
      <c r="Q115" s="26">
        <f t="shared" si="15"/>
        <v>0.08448683221816455</v>
      </c>
      <c r="R115" s="5">
        <f t="shared" si="16"/>
        <v>59.149181811027205</v>
      </c>
      <c r="S115" s="15">
        <f t="shared" si="17"/>
        <v>-700.099414998663</v>
      </c>
      <c r="T115" s="16">
        <f t="shared" si="18"/>
        <v>3.6084431494224534</v>
      </c>
      <c r="U115" s="1" t="str">
        <f t="shared" si="19"/>
        <v>pF</v>
      </c>
    </row>
    <row r="116" spans="2:21" ht="12.75">
      <c r="B116" s="25">
        <v>63.5</v>
      </c>
      <c r="C116" s="25">
        <v>-20.8</v>
      </c>
      <c r="D116" s="25">
        <v>-26.5</v>
      </c>
      <c r="E116" s="25">
        <f t="shared" si="10"/>
        <v>0.08161898382931079</v>
      </c>
      <c r="F116" s="25">
        <f t="shared" si="11"/>
        <v>-0.040693724205304795</v>
      </c>
      <c r="G116" s="5">
        <f>20*LOG(IMABS(J116))</f>
        <v>-20.8</v>
      </c>
      <c r="H116" s="5">
        <f t="shared" si="12"/>
        <v>1.2007068501589793</v>
      </c>
      <c r="I116" s="5">
        <f>20*LOG(IMABS(IMDIV(IMSUB(K116,$I$4+0),IMSUM(K116,$I$4+0))))</f>
        <v>-17.906638384991226</v>
      </c>
      <c r="J116" s="3" t="str">
        <f>COMPLEX(E116,F116)</f>
        <v>8.16189838293108E-002-4.06937242053048E-002i</v>
      </c>
      <c r="K116" t="str">
        <f>IMDIV((IMPRODUCT($G$4,(IMSUM(1,J116)))),(IMSUB(1,J116)))</f>
        <v>58.6738977064421-4.81537133685648i</v>
      </c>
      <c r="L116" s="8">
        <f>IMREAL(K116)</f>
        <v>58.6738977064421</v>
      </c>
      <c r="M116" s="8">
        <f>IMAGINARY(K116)</f>
        <v>-4.81537133685648</v>
      </c>
      <c r="N116" s="11">
        <f t="shared" si="13"/>
        <v>520.4950732213869</v>
      </c>
      <c r="O116" s="8" t="str">
        <f t="shared" si="14"/>
        <v>pF</v>
      </c>
      <c r="P116" s="8">
        <f>IMABS(K116)</f>
        <v>58.871165040092855</v>
      </c>
      <c r="Q116" s="26">
        <f t="shared" si="15"/>
        <v>0.08207007758285977</v>
      </c>
      <c r="R116" s="5">
        <f t="shared" si="16"/>
        <v>59.069095605648194</v>
      </c>
      <c r="S116" s="15">
        <f t="shared" si="17"/>
        <v>-719.7397315240835</v>
      </c>
      <c r="T116" s="16">
        <f t="shared" si="18"/>
        <v>3.4823380546991713</v>
      </c>
      <c r="U116" s="1" t="str">
        <f t="shared" si="19"/>
        <v>pF</v>
      </c>
    </row>
    <row r="117" spans="2:21" ht="12.75">
      <c r="B117" s="25">
        <v>64</v>
      </c>
      <c r="C117" s="25">
        <v>-20.9</v>
      </c>
      <c r="D117" s="25">
        <v>-26</v>
      </c>
      <c r="E117" s="25">
        <f t="shared" si="10"/>
        <v>0.08103267707954008</v>
      </c>
      <c r="F117" s="25">
        <f t="shared" si="11"/>
        <v>-0.039522277350425634</v>
      </c>
      <c r="G117" s="5">
        <f>20*LOG(IMABS(J117))</f>
        <v>-20.900000000000002</v>
      </c>
      <c r="H117" s="5">
        <f t="shared" si="12"/>
        <v>1.1981817193367006</v>
      </c>
      <c r="I117" s="5">
        <f>20*LOG(IMABS(IMDIV(IMSUB(K117,$I$4+0),IMSUM(K117,$I$4+0))))</f>
        <v>-17.895150405695087</v>
      </c>
      <c r="J117" s="3" t="str">
        <f>COMPLEX(E117,F117)</f>
        <v>8.10326770795401E-002-3.95222773504256E-002i</v>
      </c>
      <c r="K117" t="str">
        <f>IMDIV((IMPRODUCT($G$4,(IMSUM(1,J117)))),(IMSUB(1,J117)))</f>
        <v>58.6168968670132-4.67131639597181i</v>
      </c>
      <c r="L117" s="8">
        <f>IMREAL(K117)</f>
        <v>58.6168968670132</v>
      </c>
      <c r="M117" s="8">
        <f>IMAGINARY(K117)</f>
        <v>-4.67131639597181</v>
      </c>
      <c r="N117" s="11">
        <f t="shared" si="13"/>
        <v>532.3544318161128</v>
      </c>
      <c r="O117" s="8" t="str">
        <f t="shared" si="14"/>
        <v>pF</v>
      </c>
      <c r="P117" s="8">
        <f>IMABS(K117)</f>
        <v>58.80273628998346</v>
      </c>
      <c r="Q117" s="26">
        <f t="shared" si="15"/>
        <v>0.07969231818207362</v>
      </c>
      <c r="R117" s="5">
        <f t="shared" si="16"/>
        <v>58.98916489957013</v>
      </c>
      <c r="S117" s="15">
        <f t="shared" si="17"/>
        <v>-740.2114312297598</v>
      </c>
      <c r="T117" s="16">
        <f t="shared" si="18"/>
        <v>3.3595752252561057</v>
      </c>
      <c r="U117" s="1" t="str">
        <f t="shared" si="19"/>
        <v>pF</v>
      </c>
    </row>
    <row r="118" spans="2:21" ht="12.75">
      <c r="B118" s="25">
        <v>64.5</v>
      </c>
      <c r="C118" s="25">
        <v>-21</v>
      </c>
      <c r="D118" s="25">
        <v>-25.5</v>
      </c>
      <c r="E118" s="25">
        <f t="shared" si="10"/>
        <v>0.08044299814225264</v>
      </c>
      <c r="F118" s="25">
        <f t="shared" si="11"/>
        <v>-0.03836934189073806</v>
      </c>
      <c r="G118" s="5">
        <f>20*LOG(IMABS(J118))</f>
        <v>-21.000000000000007</v>
      </c>
      <c r="H118" s="5">
        <f t="shared" si="12"/>
        <v>1.1956911826377925</v>
      </c>
      <c r="I118" s="5">
        <f>20*LOG(IMABS(IMDIV(IMSUB(K118,$I$4+0),IMSUM(K118,$I$4+0))))</f>
        <v>-17.882145915668442</v>
      </c>
      <c r="J118" s="3" t="str">
        <f>COMPLEX(E118,F118)</f>
        <v>8.04429981422526E-002-3.83693418907381E-002i</v>
      </c>
      <c r="K118" t="str">
        <f>IMDIV((IMPRODUCT($G$4,(IMSUM(1,J118)))),(IMSUB(1,J118)))</f>
        <v>58.5590097609572-4.52972219495156i</v>
      </c>
      <c r="L118" s="8">
        <f>IMREAL(K118)</f>
        <v>58.5590097609572</v>
      </c>
      <c r="M118" s="8">
        <f>IMAGINARY(K118)</f>
        <v>-4.52972219495156</v>
      </c>
      <c r="N118" s="11">
        <f t="shared" si="13"/>
        <v>544.7394765839833</v>
      </c>
      <c r="O118" s="8" t="str">
        <f t="shared" si="14"/>
        <v>pF</v>
      </c>
      <c r="P118" s="8">
        <f>IMABS(K118)</f>
        <v>58.733942548983705</v>
      </c>
      <c r="Q118" s="26">
        <f t="shared" si="15"/>
        <v>0.07735312146571922</v>
      </c>
      <c r="R118" s="5">
        <f t="shared" si="16"/>
        <v>58.90939791210926</v>
      </c>
      <c r="S118" s="15">
        <f t="shared" si="17"/>
        <v>-761.5645858353148</v>
      </c>
      <c r="T118" s="16">
        <f t="shared" si="18"/>
        <v>3.2400646556355968</v>
      </c>
      <c r="U118" s="1" t="str">
        <f t="shared" si="19"/>
        <v>pF</v>
      </c>
    </row>
    <row r="119" spans="2:21" ht="12.75">
      <c r="B119" s="25">
        <v>65</v>
      </c>
      <c r="C119" s="25">
        <v>-21.1</v>
      </c>
      <c r="D119" s="25">
        <v>-25</v>
      </c>
      <c r="E119" s="25">
        <f t="shared" si="10"/>
        <v>0.07985014543670273</v>
      </c>
      <c r="F119" s="25">
        <f t="shared" si="11"/>
        <v>-0.03723473432192489</v>
      </c>
      <c r="G119" s="5">
        <f>20*LOG(IMABS(J119))</f>
        <v>-21.10000000000001</v>
      </c>
      <c r="H119" s="5">
        <f t="shared" si="12"/>
        <v>1.193234695687779</v>
      </c>
      <c r="I119" s="5">
        <f>20*LOG(IMABS(IMDIV(IMSUB(K119,$I$4+0),IMSUM(K119,$I$4+0))))</f>
        <v>-17.86768808071683</v>
      </c>
      <c r="J119" s="3" t="str">
        <f>COMPLEX(E119,F119)</f>
        <v>7.98501454367027E-002-3.72347343219249E-002i</v>
      </c>
      <c r="K119" t="str">
        <f>IMDIV((IMPRODUCT($G$4,(IMSUM(1,J119)))),(IMSUB(1,J119)))</f>
        <v>58.5002816946181-4.39056653948013i</v>
      </c>
      <c r="L119" s="8">
        <f>IMREAL(K119)</f>
        <v>58.5002816946181</v>
      </c>
      <c r="M119" s="8">
        <f>IMAGINARY(K119)</f>
        <v>-4.39056653948013</v>
      </c>
      <c r="N119" s="11">
        <f t="shared" si="13"/>
        <v>557.6814663920527</v>
      </c>
      <c r="O119" s="8" t="str">
        <f t="shared" si="14"/>
        <v>pF</v>
      </c>
      <c r="P119" s="8">
        <f>IMABS(K119)</f>
        <v>58.66481085699733</v>
      </c>
      <c r="Q119" s="26">
        <f t="shared" si="15"/>
        <v>0.07505205808067164</v>
      </c>
      <c r="R119" s="5">
        <f t="shared" si="16"/>
        <v>58.82980274954622</v>
      </c>
      <c r="S119" s="15">
        <f t="shared" si="17"/>
        <v>-783.8532913556013</v>
      </c>
      <c r="T119" s="16">
        <f t="shared" si="18"/>
        <v>3.1237192125514217</v>
      </c>
      <c r="U119" s="1" t="str">
        <f t="shared" si="19"/>
        <v>pF</v>
      </c>
    </row>
    <row r="120" spans="2:21" ht="12.75">
      <c r="B120" s="25">
        <v>65.5</v>
      </c>
      <c r="C120" s="25">
        <v>-21.2</v>
      </c>
      <c r="D120" s="25">
        <v>-24.5</v>
      </c>
      <c r="E120" s="25">
        <f t="shared" si="10"/>
        <v>0.07925431352036312</v>
      </c>
      <c r="F120" s="25">
        <f t="shared" si="11"/>
        <v>-0.03611827153544059</v>
      </c>
      <c r="G120" s="5">
        <f>20*LOG(IMABS(J120))</f>
        <v>-21.200000000000006</v>
      </c>
      <c r="H120" s="5">
        <f t="shared" si="12"/>
        <v>1.190811724443958</v>
      </c>
      <c r="I120" s="5">
        <f>20*LOG(IMABS(IMDIV(IMSUB(K120,$I$4+0),IMSUM(K120,$I$4+0))))</f>
        <v>-17.85183974639218</v>
      </c>
      <c r="J120" s="3" t="str">
        <f>COMPLEX(E120,F120)</f>
        <v>7.92543135203631E-002-3.61182715354406E-002i</v>
      </c>
      <c r="K120" t="str">
        <f>IMDIV((IMPRODUCT($G$4,(IMSUM(1,J120)))),(IMSUB(1,J120)))</f>
        <v>58.4407568710325-4.25382682720097i</v>
      </c>
      <c r="L120" s="8">
        <f>IMREAL(K120)</f>
        <v>58.4407568710325</v>
      </c>
      <c r="M120" s="8">
        <f>IMAGINARY(K120)</f>
        <v>-4.25382682720097</v>
      </c>
      <c r="N120" s="11">
        <f t="shared" si="13"/>
        <v>571.2142402884546</v>
      </c>
      <c r="O120" s="8" t="str">
        <f t="shared" si="14"/>
        <v>pF</v>
      </c>
      <c r="P120" s="8">
        <f>IMABS(K120)</f>
        <v>58.5953676183958</v>
      </c>
      <c r="Q120" s="26">
        <f t="shared" si="15"/>
        <v>0.072788701840196</v>
      </c>
      <c r="R120" s="5">
        <f t="shared" si="16"/>
        <v>58.75038740363746</v>
      </c>
      <c r="S120" s="15">
        <f t="shared" si="17"/>
        <v>-807.1360790665157</v>
      </c>
      <c r="T120" s="16">
        <f t="shared" si="18"/>
        <v>3.010454522400314</v>
      </c>
      <c r="U120" s="1" t="str">
        <f t="shared" si="19"/>
        <v>pF</v>
      </c>
    </row>
    <row r="121" spans="2:21" ht="12.75">
      <c r="B121" s="25">
        <v>66</v>
      </c>
      <c r="C121" s="25">
        <v>-21.3</v>
      </c>
      <c r="D121" s="25">
        <v>-24</v>
      </c>
      <c r="E121" s="25">
        <f t="shared" si="10"/>
        <v>0.07865569313669012</v>
      </c>
      <c r="F121" s="25">
        <f t="shared" si="11"/>
        <v>-0.035019770847280196</v>
      </c>
      <c r="G121" s="5">
        <f>20*LOG(IMABS(J121))</f>
        <v>-21.299999999999997</v>
      </c>
      <c r="H121" s="5">
        <f t="shared" si="12"/>
        <v>1.1884217449551286</v>
      </c>
      <c r="I121" s="5">
        <f>20*LOG(IMABS(IMDIV(IMSUB(K121,$I$4+0),IMSUM(K121,$I$4+0))))</f>
        <v>-17.834663274359244</v>
      </c>
      <c r="J121" s="3" t="str">
        <f>COMPLEX(E121,F121)</f>
        <v>7.86556931366901E-002-3.50197708472802E-002i</v>
      </c>
      <c r="K121" t="str">
        <f>IMDIV((IMPRODUCT($G$4,(IMSUM(1,J121)))),(IMSUB(1,J121)))</f>
        <v>58.3804784028902-4.1194800789613i</v>
      </c>
      <c r="L121" s="8">
        <f>IMREAL(K121)</f>
        <v>58.3804784028902</v>
      </c>
      <c r="M121" s="8">
        <f>IMAGINARY(K121)</f>
        <v>-4.1194800789613</v>
      </c>
      <c r="N121" s="11">
        <f t="shared" si="13"/>
        <v>585.3744854868705</v>
      </c>
      <c r="O121" s="8" t="str">
        <f t="shared" si="14"/>
        <v>pF</v>
      </c>
      <c r="P121" s="8">
        <f>IMABS(K121)</f>
        <v>58.5256386096836</v>
      </c>
      <c r="Q121" s="26">
        <f t="shared" si="15"/>
        <v>0.07056262969502079</v>
      </c>
      <c r="R121" s="5">
        <f t="shared" si="16"/>
        <v>58.671159750237955</v>
      </c>
      <c r="S121" s="15">
        <f t="shared" si="17"/>
        <v>-831.4763778478915</v>
      </c>
      <c r="T121" s="16">
        <f t="shared" si="18"/>
        <v>2.9001888639781988</v>
      </c>
      <c r="U121" s="1" t="str">
        <f t="shared" si="19"/>
        <v>pF</v>
      </c>
    </row>
    <row r="122" spans="2:21" ht="12.75">
      <c r="B122" s="25">
        <v>66.5</v>
      </c>
      <c r="C122" s="25">
        <v>-21.4</v>
      </c>
      <c r="D122" s="25">
        <v>-23.5</v>
      </c>
      <c r="E122" s="25">
        <f t="shared" si="10"/>
        <v>0.078054471262588</v>
      </c>
      <c r="F122" s="25">
        <f t="shared" si="11"/>
        <v>-0.03393905002600582</v>
      </c>
      <c r="G122" s="5">
        <f>20*LOG(IMABS(J122))</f>
        <v>-21.400000000000002</v>
      </c>
      <c r="H122" s="5">
        <f t="shared" si="12"/>
        <v>1.186064243128036</v>
      </c>
      <c r="I122" s="5">
        <f>20*LOG(IMABS(IMDIV(IMSUB(K122,$I$4+0),IMSUM(K122,$I$4+0))))</f>
        <v>-17.816220391371097</v>
      </c>
      <c r="J122" s="3" t="str">
        <f>COMPLEX(E122,F122)</f>
        <v>7.8054471262588E-002-3.39390500260058E-002i</v>
      </c>
      <c r="K122" t="str">
        <f>IMDIV((IMPRODUCT($G$4,(IMSUM(1,J122)))),(IMSUB(1,J122)))</f>
        <v>58.3194883259748-3.98750296898905i</v>
      </c>
      <c r="L122" s="8">
        <f>IMREAL(K122)</f>
        <v>58.3194883259748</v>
      </c>
      <c r="M122" s="8">
        <f>IMAGINARY(K122)</f>
        <v>-3.98750296898905</v>
      </c>
      <c r="N122" s="11">
        <f t="shared" si="13"/>
        <v>600.2020396043727</v>
      </c>
      <c r="O122" s="8" t="str">
        <f t="shared" si="14"/>
        <v>pF</v>
      </c>
      <c r="P122" s="8">
        <f>IMABS(K122)</f>
        <v>58.455648987340886</v>
      </c>
      <c r="Q122" s="26">
        <f t="shared" si="15"/>
        <v>0.06837342170598339</v>
      </c>
      <c r="R122" s="5">
        <f t="shared" si="16"/>
        <v>58.59212754802735</v>
      </c>
      <c r="S122" s="15">
        <f t="shared" si="17"/>
        <v>-856.9430355552898</v>
      </c>
      <c r="T122" s="16">
        <f t="shared" si="18"/>
        <v>2.792843066126189</v>
      </c>
      <c r="U122" s="1" t="str">
        <f t="shared" si="19"/>
        <v>pF</v>
      </c>
    </row>
    <row r="123" spans="2:21" ht="12.75">
      <c r="B123" s="25">
        <v>67</v>
      </c>
      <c r="C123" s="25">
        <v>-21.5</v>
      </c>
      <c r="D123" s="25">
        <v>-23</v>
      </c>
      <c r="E123" s="25">
        <f t="shared" si="10"/>
        <v>0.07745083115557055</v>
      </c>
      <c r="F123" s="25">
        <f t="shared" si="11"/>
        <v>-0.03287592732004193</v>
      </c>
      <c r="G123" s="5">
        <f>20*LOG(IMABS(J123))</f>
        <v>-21.5</v>
      </c>
      <c r="H123" s="5">
        <f t="shared" si="12"/>
        <v>1.1837387145003084</v>
      </c>
      <c r="I123" s="5">
        <f>20*LOG(IMABS(IMDIV(IMSUB(K123,$I$4+0),IMSUM(K123,$I$4+0))))</f>
        <v>-17.79657205094114</v>
      </c>
      <c r="J123" s="3" t="str">
        <f>COMPLEX(E123,F123)</f>
        <v>7.74508311555706E-002-3.28759273200419E-002i</v>
      </c>
      <c r="K123" t="str">
        <f>IMDIV((IMPRODUCT($G$4,(IMSUM(1,J123)))),(IMSUB(1,J123)))</f>
        <v>58.257827613044-3.8578718540174i</v>
      </c>
      <c r="L123" s="8">
        <f>IMREAL(K123)</f>
        <v>58.257827613044</v>
      </c>
      <c r="M123" s="8">
        <f>IMAGINARY(K123)</f>
        <v>-3.8578718540174</v>
      </c>
      <c r="N123" s="11">
        <f t="shared" si="13"/>
        <v>615.7402323629952</v>
      </c>
      <c r="O123" s="8" t="str">
        <f t="shared" si="14"/>
        <v>pF</v>
      </c>
      <c r="P123" s="8">
        <f>IMABS(K123)</f>
        <v>58.38542329582934</v>
      </c>
      <c r="Q123" s="26">
        <f t="shared" si="15"/>
        <v>0.06622066101815334</v>
      </c>
      <c r="R123" s="5">
        <f t="shared" si="16"/>
        <v>58.51329843734037</v>
      </c>
      <c r="S123" s="15">
        <f t="shared" si="17"/>
        <v>-883.6109084036458</v>
      </c>
      <c r="T123" s="16">
        <f t="shared" si="18"/>
        <v>2.688340410046405</v>
      </c>
      <c r="U123" s="1" t="str">
        <f t="shared" si="19"/>
        <v>pF</v>
      </c>
    </row>
    <row r="124" spans="2:21" ht="12.75">
      <c r="B124" s="25">
        <v>67.5</v>
      </c>
      <c r="C124" s="25">
        <v>-21.6</v>
      </c>
      <c r="D124" s="25">
        <v>-22.5</v>
      </c>
      <c r="E124" s="25">
        <f t="shared" si="10"/>
        <v>0.07684495240061603</v>
      </c>
      <c r="F124" s="25">
        <f t="shared" si="11"/>
        <v>-0.03183022148425008</v>
      </c>
      <c r="G124" s="5">
        <f>20*LOG(IMABS(J124))</f>
        <v>-21.600000000000005</v>
      </c>
      <c r="H124" s="5">
        <f t="shared" si="12"/>
        <v>1.1814446640196807</v>
      </c>
      <c r="I124" s="5">
        <f>20*LOG(IMABS(IMDIV(IMSUB(K124,$I$4+0),IMSUM(K124,$I$4+0))))</f>
        <v>-17.775778307668368</v>
      </c>
      <c r="J124" s="3" t="str">
        <f>COMPLEX(E124,F124)</f>
        <v>7.6844952400616E-002-3.18302214842501E-002i</v>
      </c>
      <c r="K124" t="str">
        <f>IMDIV((IMPRODUCT($G$4,(IMSUM(1,J124)))),(IMSUB(1,J124)))</f>
        <v>58.1955361881057-3.73056280137366i</v>
      </c>
      <c r="L124" s="8">
        <f>IMREAL(K124)</f>
        <v>58.1955361881057</v>
      </c>
      <c r="M124" s="8">
        <f>IMAGINARY(K124)</f>
        <v>-3.73056280137366</v>
      </c>
      <c r="N124" s="11">
        <f t="shared" si="13"/>
        <v>632.0362728917517</v>
      </c>
      <c r="O124" s="8" t="str">
        <f t="shared" si="14"/>
        <v>pF</v>
      </c>
      <c r="P124" s="8">
        <f>IMABS(K124)</f>
        <v>58.31498547574296</v>
      </c>
      <c r="Q124" s="26">
        <f t="shared" si="15"/>
        <v>0.06410393383635722</v>
      </c>
      <c r="R124" s="5">
        <f t="shared" si="16"/>
        <v>58.43467993909733</v>
      </c>
      <c r="S124" s="15">
        <f t="shared" si="17"/>
        <v>-911.5615289424793</v>
      </c>
      <c r="T124" s="16">
        <f t="shared" si="18"/>
        <v>2.5866065360439356</v>
      </c>
      <c r="U124" s="1" t="str">
        <f t="shared" si="19"/>
        <v>pF</v>
      </c>
    </row>
    <row r="125" spans="2:21" ht="12.75">
      <c r="B125" s="25">
        <v>68</v>
      </c>
      <c r="C125" s="25">
        <v>-21.7</v>
      </c>
      <c r="D125" s="25">
        <v>-22</v>
      </c>
      <c r="E125" s="25">
        <f t="shared" si="10"/>
        <v>0.0762370109567135</v>
      </c>
      <c r="F125" s="25">
        <f t="shared" si="11"/>
        <v>-0.03080175180579445</v>
      </c>
      <c r="G125" s="5">
        <f>20*LOG(IMABS(J125))</f>
        <v>-21.7</v>
      </c>
      <c r="H125" s="5">
        <f t="shared" si="12"/>
        <v>1.1791816058292999</v>
      </c>
      <c r="I125" s="5">
        <f>20*LOG(IMABS(IMDIV(IMSUB(K125,$I$4+0),IMSUM(K125,$I$4+0))))</f>
        <v>-17.75389820405428</v>
      </c>
      <c r="J125" s="3" t="str">
        <f>COMPLEX(E125,F125)</f>
        <v>7.62370109567135E-002-3.08017518057945E-002i</v>
      </c>
      <c r="K125" t="str">
        <f>IMDIV((IMPRODUCT($G$4,(IMSUM(1,J125)))),(IMSUB(1,J125)))</f>
        <v>58.1326529410442-3.60555161604995i</v>
      </c>
      <c r="L125" s="8">
        <f>IMREAL(K125)</f>
        <v>58.1326529410442</v>
      </c>
      <c r="M125" s="8">
        <f>IMAGINARY(K125)</f>
        <v>-3.60555161604995</v>
      </c>
      <c r="N125" s="11">
        <f t="shared" si="13"/>
        <v>649.1416898817282</v>
      </c>
      <c r="O125" s="8" t="str">
        <f t="shared" si="14"/>
        <v>pF</v>
      </c>
      <c r="P125" s="8">
        <f>IMABS(K125)</f>
        <v>58.24435887208216</v>
      </c>
      <c r="Q125" s="26">
        <f t="shared" si="15"/>
        <v>0.06202282940203255</v>
      </c>
      <c r="R125" s="5">
        <f t="shared" si="16"/>
        <v>58.35627945382669</v>
      </c>
      <c r="S125" s="15">
        <f t="shared" si="17"/>
        <v>-940.8838651258676</v>
      </c>
      <c r="T125" s="16">
        <f t="shared" si="18"/>
        <v>2.4875693544658204</v>
      </c>
      <c r="U125" s="1" t="str">
        <f t="shared" si="19"/>
        <v>pF</v>
      </c>
    </row>
    <row r="126" spans="2:21" ht="12.75">
      <c r="B126" s="25">
        <v>68.5</v>
      </c>
      <c r="C126" s="25">
        <v>-21.8</v>
      </c>
      <c r="D126" s="25">
        <v>-21.5</v>
      </c>
      <c r="E126" s="25">
        <f t="shared" si="10"/>
        <v>0.07562717920309747</v>
      </c>
      <c r="F126" s="25">
        <f t="shared" si="11"/>
        <v>-0.0297903381293086</v>
      </c>
      <c r="G126" s="5">
        <f>20*LOG(IMABS(J126))</f>
        <v>-21.8</v>
      </c>
      <c r="H126" s="5">
        <f t="shared" si="12"/>
        <v>1.1769490630589128</v>
      </c>
      <c r="I126" s="5">
        <f>20*LOG(IMABS(IMDIV(IMSUB(K126,$I$4+0),IMSUM(K126,$I$4+0))))</f>
        <v>-17.730989669558223</v>
      </c>
      <c r="J126" s="3" t="str">
        <f>COMPLEX(E126,F126)</f>
        <v>7.56271792030975E-002-2.97903381293086E-002i</v>
      </c>
      <c r="K126" t="str">
        <f>IMDIV((IMPRODUCT($G$4,(IMSUM(1,J126)))),(IMSUB(1,J126)))</f>
        <v>58.0692157425689-3.48281386677387i</v>
      </c>
      <c r="L126" s="8">
        <f>IMREAL(K126)</f>
        <v>58.0692157425689</v>
      </c>
      <c r="M126" s="8">
        <f>IMAGINARY(K126)</f>
        <v>-3.48281386677387</v>
      </c>
      <c r="N126" s="11">
        <f t="shared" si="13"/>
        <v>667.1128331963513</v>
      </c>
      <c r="O126" s="8" t="str">
        <f t="shared" si="14"/>
        <v>pF</v>
      </c>
      <c r="P126" s="8">
        <f>IMABS(K126)</f>
        <v>58.1735662426467</v>
      </c>
      <c r="Q126" s="26">
        <f t="shared" si="15"/>
        <v>0.05997693997132318</v>
      </c>
      <c r="R126" s="5">
        <f t="shared" si="16"/>
        <v>58.278104260787686</v>
      </c>
      <c r="S126" s="15">
        <f t="shared" si="17"/>
        <v>-971.6751853070904</v>
      </c>
      <c r="T126" s="16">
        <f t="shared" si="18"/>
        <v>2.391158960619905</v>
      </c>
      <c r="U126" s="1" t="str">
        <f t="shared" si="19"/>
        <v>pF</v>
      </c>
    </row>
    <row r="127" spans="2:21" ht="12.75">
      <c r="B127" s="25">
        <v>69</v>
      </c>
      <c r="C127" s="25">
        <v>-21.9</v>
      </c>
      <c r="D127" s="25">
        <v>-21</v>
      </c>
      <c r="E127" s="25">
        <f t="shared" si="10"/>
        <v>0.0750156259851691</v>
      </c>
      <c r="F127" s="25">
        <f t="shared" si="11"/>
        <v>-0.028795800881374598</v>
      </c>
      <c r="G127" s="5">
        <f>20*LOG(IMABS(J127))</f>
        <v>-21.900000000000006</v>
      </c>
      <c r="H127" s="5">
        <f t="shared" si="12"/>
        <v>1.1747465676217592</v>
      </c>
      <c r="I127" s="5">
        <f>20*LOG(IMABS(IMDIV(IMSUB(K127,$I$4+0),IMSUM(K127,$I$4+0))))</f>
        <v>-17.707109431534814</v>
      </c>
      <c r="J127" s="3" t="str">
        <f>COMPLEX(E127,F127)</f>
        <v>7.50156259851691E-002-2.87958008813746E-002i</v>
      </c>
      <c r="K127" t="str">
        <f>IMDIV((IMPRODUCT($G$4,(IMSUM(1,J127)))),(IMSUB(1,J127)))</f>
        <v>58.0052614594328-3.36232491109819i</v>
      </c>
      <c r="L127" s="8">
        <f>IMREAL(K127)</f>
        <v>58.0052614594328</v>
      </c>
      <c r="M127" s="8">
        <f>IMAGINARY(K127)</f>
        <v>-3.36232491109819</v>
      </c>
      <c r="N127" s="11">
        <f t="shared" si="13"/>
        <v>686.0114471774948</v>
      </c>
      <c r="O127" s="8" t="str">
        <f t="shared" si="14"/>
        <v>pF</v>
      </c>
      <c r="P127" s="8">
        <f>IMABS(K127)</f>
        <v>58.10262976651703</v>
      </c>
      <c r="Q127" s="26">
        <f t="shared" si="15"/>
        <v>0.05796586079436436</v>
      </c>
      <c r="R127" s="5">
        <f t="shared" si="16"/>
        <v>58.20016151717494</v>
      </c>
      <c r="S127" s="15">
        <f t="shared" si="17"/>
        <v>-1004.0420468116874</v>
      </c>
      <c r="T127" s="16">
        <f t="shared" si="18"/>
        <v>2.2973075534714362</v>
      </c>
      <c r="U127" s="1" t="str">
        <f t="shared" si="19"/>
        <v>pF</v>
      </c>
    </row>
    <row r="128" spans="2:21" ht="12.75">
      <c r="B128" s="25">
        <v>69.5</v>
      </c>
      <c r="C128" s="25">
        <v>-22</v>
      </c>
      <c r="D128" s="25">
        <v>-20.5</v>
      </c>
      <c r="E128" s="25">
        <f t="shared" si="10"/>
        <v>0.07440251666010073</v>
      </c>
      <c r="F128" s="25">
        <f t="shared" si="11"/>
        <v>-0.027817961094324595</v>
      </c>
      <c r="G128" s="5">
        <f>20*LOG(IMABS(J128))</f>
        <v>-22.00000000000001</v>
      </c>
      <c r="H128" s="5">
        <f t="shared" si="12"/>
        <v>1.1725736600169752</v>
      </c>
      <c r="I128" s="5">
        <f>20*LOG(IMABS(IMDIV(IMSUB(K128,$I$4+0),IMSUM(K128,$I$4+0))))</f>
        <v>-17.682312937642443</v>
      </c>
      <c r="J128" s="3" t="str">
        <f>COMPLEX(E128,F128)</f>
        <v>7.44025166601007E-002-2.78179610943246E-002i</v>
      </c>
      <c r="K128" t="str">
        <f>IMDIV((IMPRODUCT($G$4,(IMSUM(1,J128)))),(IMSUB(1,J128)))</f>
        <v>57.9408259699015-3.24405991952911i</v>
      </c>
      <c r="L128" s="8">
        <f>IMREAL(K128)</f>
        <v>57.9408259699015</v>
      </c>
      <c r="M128" s="8">
        <f>IMAGINARY(K128)</f>
        <v>-3.24405991952911</v>
      </c>
      <c r="N128" s="11">
        <f t="shared" si="13"/>
        <v>705.9053278864078</v>
      </c>
      <c r="O128" s="8" t="str">
        <f t="shared" si="14"/>
        <v>pF</v>
      </c>
      <c r="P128" s="8">
        <f>IMABS(K128)</f>
        <v>58.03157105262538</v>
      </c>
      <c r="Q128" s="26">
        <f t="shared" si="15"/>
        <v>0.05598919009567279</v>
      </c>
      <c r="R128" s="5">
        <f t="shared" si="16"/>
        <v>58.12245825741777</v>
      </c>
      <c r="S128" s="15">
        <f t="shared" si="17"/>
        <v>-1038.1014291883791</v>
      </c>
      <c r="T128" s="16">
        <f t="shared" si="18"/>
        <v>2.205949357924249</v>
      </c>
      <c r="U128" s="1" t="str">
        <f t="shared" si="19"/>
        <v>pF</v>
      </c>
    </row>
    <row r="129" spans="2:21" ht="12.75">
      <c r="B129" s="25">
        <v>70</v>
      </c>
      <c r="C129" s="25">
        <v>-22.1</v>
      </c>
      <c r="D129" s="25">
        <v>-20</v>
      </c>
      <c r="E129" s="25">
        <f t="shared" si="10"/>
        <v>0.07378801314212242</v>
      </c>
      <c r="F129" s="25">
        <f t="shared" si="11"/>
        <v>-0.026856640429375914</v>
      </c>
      <c r="G129" s="5">
        <f>20*LOG(IMABS(J129))</f>
        <v>-22.100000000000005</v>
      </c>
      <c r="H129" s="5">
        <f t="shared" si="12"/>
        <v>1.1704298891373428</v>
      </c>
      <c r="I129" s="5">
        <f>20*LOG(IMABS(IMDIV(IMSUB(K129,$I$4+0),IMSUM(K129,$I$4+0))))</f>
        <v>-17.656654289233888</v>
      </c>
      <c r="J129" s="3" t="str">
        <f>COMPLEX(E129,F129)</f>
        <v>7.37880131421224E-002-2.68566404293759E-002i</v>
      </c>
      <c r="K129" t="str">
        <f>IMDIV((IMPRODUCT($G$4,(IMSUM(1,J129)))),(IMSUB(1,J129)))</f>
        <v>57.8759441794273-3.12799389871302i</v>
      </c>
      <c r="L129" s="8">
        <f>IMREAL(K129)</f>
        <v>57.8759441794273</v>
      </c>
      <c r="M129" s="8">
        <f>IMAGINARY(K129)</f>
        <v>-3.12799389871302</v>
      </c>
      <c r="N129" s="11">
        <f t="shared" si="13"/>
        <v>726.8690789663623</v>
      </c>
      <c r="O129" s="8" t="str">
        <f t="shared" si="14"/>
        <v>pF</v>
      </c>
      <c r="P129" s="8">
        <f>IMABS(K129)</f>
        <v>57.960411148391366</v>
      </c>
      <c r="Q129" s="26">
        <f t="shared" si="15"/>
        <v>0.05404652905558823</v>
      </c>
      <c r="R129" s="5">
        <f t="shared" si="16"/>
        <v>58.0450013925598</v>
      </c>
      <c r="S129" s="15">
        <f t="shared" si="17"/>
        <v>-1073.9820374562635</v>
      </c>
      <c r="T129" s="16">
        <f t="shared" si="18"/>
        <v>2.1170205505066697</v>
      </c>
      <c r="U129" s="1" t="str">
        <f t="shared" si="19"/>
        <v>pF</v>
      </c>
    </row>
    <row r="130" spans="2:21" ht="12.75">
      <c r="B130" s="25">
        <v>70.5</v>
      </c>
      <c r="C130" s="25">
        <v>-22.2</v>
      </c>
      <c r="D130" s="25">
        <v>-19.5</v>
      </c>
      <c r="E130" s="25">
        <f t="shared" si="10"/>
        <v>0.0731722739474874</v>
      </c>
      <c r="F130" s="25">
        <f t="shared" si="11"/>
        <v>-0.025911661199109426</v>
      </c>
      <c r="G130" s="5">
        <f>20*LOG(IMABS(J130))</f>
        <v>-22.200000000000003</v>
      </c>
      <c r="H130" s="5">
        <f t="shared" si="12"/>
        <v>1.1683148120822098</v>
      </c>
      <c r="I130" s="5">
        <f>20*LOG(IMABS(IMDIV(IMSUB(K130,$I$4+0),IMSUM(K130,$I$4+0))))</f>
        <v>-17.630186185203943</v>
      </c>
      <c r="J130" s="3" t="str">
        <f>COMPLEX(E130,F130)</f>
        <v>7.31722739474874E-002-2.59116611991094E-002i</v>
      </c>
      <c r="K130" t="str">
        <f>IMDIV((IMPRODUCT($G$4,(IMSUM(1,J130)))),(IMSUB(1,J130)))</f>
        <v>57.8106500365027-3.01410171370222i</v>
      </c>
      <c r="L130" s="8">
        <f>IMREAL(K130)</f>
        <v>57.8106500365027</v>
      </c>
      <c r="M130" s="8">
        <f>IMAGINARY(K130)</f>
        <v>-3.01410171370222</v>
      </c>
      <c r="N130" s="11">
        <f t="shared" si="13"/>
        <v>748.9849838267032</v>
      </c>
      <c r="O130" s="8" t="str">
        <f t="shared" si="14"/>
        <v>pF</v>
      </c>
      <c r="P130" s="8">
        <f>IMABS(K130)</f>
        <v>57.88917054841546</v>
      </c>
      <c r="Q130" s="26">
        <f t="shared" si="15"/>
        <v>0.05213748179269843</v>
      </c>
      <c r="R130" s="5">
        <f t="shared" si="16"/>
        <v>57.967797709722184</v>
      </c>
      <c r="S130" s="15">
        <f t="shared" si="17"/>
        <v>-1111.8258058608474</v>
      </c>
      <c r="T130" s="16">
        <f t="shared" si="18"/>
        <v>2.030459188291083</v>
      </c>
      <c r="U130" s="1" t="str">
        <f t="shared" si="19"/>
        <v>pF</v>
      </c>
    </row>
    <row r="131" spans="2:21" ht="12.75">
      <c r="B131" s="25">
        <v>71</v>
      </c>
      <c r="C131" s="25">
        <v>-22.3</v>
      </c>
      <c r="D131" s="25">
        <v>-19</v>
      </c>
      <c r="E131" s="25">
        <f t="shared" si="10"/>
        <v>0.07255545423911575</v>
      </c>
      <c r="F131" s="25">
        <f t="shared" si="11"/>
        <v>-0.024982846389302246</v>
      </c>
      <c r="G131" s="5">
        <f>20*LOG(IMABS(J131))</f>
        <v>-22.300000000000004</v>
      </c>
      <c r="H131" s="5">
        <f t="shared" si="12"/>
        <v>1.1662279939754245</v>
      </c>
      <c r="I131" s="5">
        <f>20*LOG(IMABS(IMDIV(IMSUB(K131,$I$4+0),IMSUM(K131,$I$4+0))))</f>
        <v>-17.602959875723393</v>
      </c>
      <c r="J131" s="3" t="str">
        <f>COMPLEX(E131,F131)</f>
        <v>7.25554542391157E-002-2.49828463893022E-002i</v>
      </c>
      <c r="K131" t="str">
        <f>IMDIV((IMPRODUCT($G$4,(IMSUM(1,J131)))),(IMSUB(1,J131)))</f>
        <v>57.7449765486592-2.90235810932045i</v>
      </c>
      <c r="L131" s="8">
        <f>IMREAL(K131)</f>
        <v>57.7449765486592</v>
      </c>
      <c r="M131" s="8">
        <f>IMAGINARY(K131)</f>
        <v>-2.90235810932045</v>
      </c>
      <c r="N131" s="11">
        <f t="shared" si="13"/>
        <v>772.3440155743236</v>
      </c>
      <c r="O131" s="8" t="str">
        <f t="shared" si="14"/>
        <v>pF</v>
      </c>
      <c r="P131" s="8">
        <f>IMABS(K131)</f>
        <v>57.8178692032138</v>
      </c>
      <c r="Q131" s="26">
        <f t="shared" si="15"/>
        <v>0.05026165534719298</v>
      </c>
      <c r="R131" s="5">
        <f t="shared" si="16"/>
        <v>57.89085387164399</v>
      </c>
      <c r="S131" s="15">
        <f t="shared" si="17"/>
        <v>-1151.7896390747724</v>
      </c>
      <c r="T131" s="16">
        <f t="shared" si="18"/>
        <v>1.9462051408866128</v>
      </c>
      <c r="U131" s="1" t="str">
        <f t="shared" si="19"/>
        <v>pF</v>
      </c>
    </row>
    <row r="132" spans="2:21" ht="12.75">
      <c r="B132" s="25">
        <v>71.5</v>
      </c>
      <c r="C132" s="25">
        <v>-22.4</v>
      </c>
      <c r="D132" s="25">
        <v>-18.5</v>
      </c>
      <c r="E132" s="25">
        <f t="shared" si="10"/>
        <v>0.07193770587091304</v>
      </c>
      <c r="F132" s="25">
        <f t="shared" si="11"/>
        <v>-0.024070019680124316</v>
      </c>
      <c r="G132" s="5">
        <f>20*LOG(IMABS(J132))</f>
        <v>-22.400000000000006</v>
      </c>
      <c r="H132" s="5">
        <f t="shared" si="12"/>
        <v>1.1641690077881226</v>
      </c>
      <c r="I132" s="5">
        <f>20*LOG(IMABS(IMDIV(IMSUB(K132,$I$4+0),IMSUM(K132,$I$4+0))))</f>
        <v>-17.575025125271324</v>
      </c>
      <c r="J132" s="3" t="str">
        <f>COMPLEX(E132,F132)</f>
        <v>7.1937705870913E-002-2.40700196801243E-002i</v>
      </c>
      <c r="K132" t="str">
        <f>IMDIV((IMPRODUCT($G$4,(IMSUM(1,J132)))),(IMSUB(1,J132)))</f>
        <v>57.6789557985875-2.79273773064929i</v>
      </c>
      <c r="L132" s="8">
        <f>IMREAL(K132)</f>
        <v>57.6789557985875</v>
      </c>
      <c r="M132" s="8">
        <f>IMAGINARY(K132)</f>
        <v>-2.79273773064929</v>
      </c>
      <c r="N132" s="11">
        <f t="shared" si="13"/>
        <v>797.0470107513437</v>
      </c>
      <c r="O132" s="8" t="str">
        <f t="shared" si="14"/>
        <v>pF</v>
      </c>
      <c r="P132" s="8">
        <f>IMABS(K132)</f>
        <v>57.74652652798783</v>
      </c>
      <c r="Q132" s="26">
        <f t="shared" si="15"/>
        <v>0.04841865966508502</v>
      </c>
      <c r="R132" s="5">
        <f t="shared" si="16"/>
        <v>57.81417641630165</v>
      </c>
      <c r="S132" s="15">
        <f t="shared" si="17"/>
        <v>-1194.0474357655917</v>
      </c>
      <c r="T132" s="16">
        <f t="shared" si="18"/>
        <v>1.8642000253526714</v>
      </c>
      <c r="U132" s="1" t="str">
        <f t="shared" si="19"/>
        <v>pF</v>
      </c>
    </row>
    <row r="133" spans="2:21" ht="12.75">
      <c r="B133" s="25">
        <v>72</v>
      </c>
      <c r="C133" s="25">
        <v>-22.5</v>
      </c>
      <c r="D133" s="25">
        <v>-18</v>
      </c>
      <c r="E133" s="25">
        <f t="shared" si="10"/>
        <v>0.07131917743176339</v>
      </c>
      <c r="F133" s="25">
        <f t="shared" si="11"/>
        <v>-0.023173005466709307</v>
      </c>
      <c r="G133" s="5">
        <f>20*LOG(IMABS(J133))</f>
        <v>-22.5</v>
      </c>
      <c r="H133" s="5">
        <f t="shared" si="12"/>
        <v>1.162137434166218</v>
      </c>
      <c r="I133" s="5">
        <f>20*LOG(IMABS(IMDIV(IMSUB(K133,$I$4+0),IMSUM(K133,$I$4+0))))</f>
        <v>-17.546430184353397</v>
      </c>
      <c r="J133" s="3" t="str">
        <f>COMPLEX(E133,F133)</f>
        <v>7.13191774317634E-002-2.31730054667093E-002i</v>
      </c>
      <c r="K133" t="str">
        <f>IMDIV((IMPRODUCT($G$4,(IMSUM(1,J133)))),(IMSUB(1,J133)))</f>
        <v>57.6126189603497-2.68521514265667i</v>
      </c>
      <c r="L133" s="8">
        <f>IMREAL(K133)</f>
        <v>57.6126189603497</v>
      </c>
      <c r="M133" s="8">
        <f>IMAGINARY(K133)</f>
        <v>-2.68521514265667</v>
      </c>
      <c r="N133" s="11">
        <f t="shared" si="13"/>
        <v>823.2060387287187</v>
      </c>
      <c r="O133" s="8" t="str">
        <f t="shared" si="14"/>
        <v>pF</v>
      </c>
      <c r="P133" s="8">
        <f>IMABS(K133)</f>
        <v>57.67516141141521</v>
      </c>
      <c r="Q133" s="26">
        <f t="shared" si="15"/>
        <v>0.04660810758324831</v>
      </c>
      <c r="R133" s="5">
        <f t="shared" si="16"/>
        <v>57.737771756602804</v>
      </c>
      <c r="S133" s="15">
        <f t="shared" si="17"/>
        <v>-1238.7924494354427</v>
      </c>
      <c r="T133" s="16">
        <f t="shared" si="18"/>
        <v>1.7843871438901306</v>
      </c>
      <c r="U133" s="1" t="str">
        <f t="shared" si="19"/>
        <v>pF</v>
      </c>
    </row>
    <row r="134" spans="2:21" ht="12.75">
      <c r="B134" s="25">
        <v>72.5</v>
      </c>
      <c r="C134" s="25">
        <v>-22.6</v>
      </c>
      <c r="D134" s="25">
        <v>-17.5</v>
      </c>
      <c r="E134" s="25">
        <f t="shared" si="10"/>
        <v>0.07070001428919431</v>
      </c>
      <c r="F134" s="25">
        <f t="shared" si="11"/>
        <v>-0.022291628879109796</v>
      </c>
      <c r="G134" s="5">
        <f>20*LOG(IMABS(J134))</f>
        <v>-22.60000000000001</v>
      </c>
      <c r="H134" s="5">
        <f t="shared" si="12"/>
        <v>1.1601328612624506</v>
      </c>
      <c r="I134" s="5">
        <f>20*LOG(IMABS(IMDIV(IMSUB(K134,$I$4+0),IMSUM(K134,$I$4+0))))</f>
        <v>-17.51722176928777</v>
      </c>
      <c r="J134" s="3" t="str">
        <f>COMPLEX(E134,F134)</f>
        <v>7.07000142891943E-002-2.22916288791098E-002i</v>
      </c>
      <c r="K134" t="str">
        <f>IMDIV((IMPRODUCT($G$4,(IMSUM(1,J134)))),(IMSUB(1,J134)))</f>
        <v>57.545996315653-2.57976484898892i</v>
      </c>
      <c r="L134" s="8">
        <f>IMREAL(K134)</f>
        <v>57.545996315653</v>
      </c>
      <c r="M134" s="8">
        <f>IMAGINARY(K134)</f>
        <v>-2.57976484898892</v>
      </c>
      <c r="N134" s="11">
        <f t="shared" si="13"/>
        <v>850.946005885515</v>
      </c>
      <c r="O134" s="8" t="str">
        <f t="shared" si="14"/>
        <v>pF</v>
      </c>
      <c r="P134" s="8">
        <f>IMABS(K134)</f>
        <v>57.603792224446714</v>
      </c>
      <c r="Q134" s="26">
        <f t="shared" si="15"/>
        <v>0.044829614815222206</v>
      </c>
      <c r="R134" s="5">
        <f t="shared" si="16"/>
        <v>57.661646180147024</v>
      </c>
      <c r="S134" s="15">
        <f t="shared" si="17"/>
        <v>-1286.240053986982</v>
      </c>
      <c r="T134" s="16">
        <f t="shared" si="18"/>
        <v>1.706711424174937</v>
      </c>
      <c r="U134" s="1" t="str">
        <f t="shared" si="19"/>
        <v>pF</v>
      </c>
    </row>
    <row r="135" spans="2:21" ht="12.75">
      <c r="B135" s="25">
        <v>73</v>
      </c>
      <c r="C135" s="25">
        <v>-22.7</v>
      </c>
      <c r="D135" s="25">
        <v>-17</v>
      </c>
      <c r="E135" s="25">
        <f t="shared" si="10"/>
        <v>0.07008035863271248</v>
      </c>
      <c r="F135" s="25">
        <f t="shared" si="11"/>
        <v>-0.021425715801646497</v>
      </c>
      <c r="G135" s="5">
        <f>20*LOG(IMABS(J135))</f>
        <v>-22.7</v>
      </c>
      <c r="H135" s="5">
        <f t="shared" si="12"/>
        <v>1.1581548845728546</v>
      </c>
      <c r="I135" s="5">
        <f>20*LOG(IMABS(IMDIV(IMSUB(K135,$I$4+0),IMSUM(K135,$I$4+0))))</f>
        <v>-17.487445049444933</v>
      </c>
      <c r="J135" s="3" t="str">
        <f>COMPLEX(E135,F135)</f>
        <v>7.00803586327125E-002-2.14257158016465E-002i</v>
      </c>
      <c r="K135" t="str">
        <f>IMDIV((IMPRODUCT($G$4,(IMSUM(1,J135)))),(IMSUB(1,J135)))</f>
        <v>57.4791172701718-2.47636130994785i</v>
      </c>
      <c r="L135" s="8">
        <f>IMREAL(K135)</f>
        <v>57.4791172701718</v>
      </c>
      <c r="M135" s="8">
        <f>IMAGINARY(K135)</f>
        <v>-2.47636130994785</v>
      </c>
      <c r="N135" s="11">
        <f t="shared" si="13"/>
        <v>880.4065429106912</v>
      </c>
      <c r="O135" s="8" t="str">
        <f t="shared" si="14"/>
        <v>pF</v>
      </c>
      <c r="P135" s="8">
        <f>IMABS(K135)</f>
        <v>57.53243682911032</v>
      </c>
      <c r="Q135" s="26">
        <f t="shared" si="15"/>
        <v>0.043082799937725076</v>
      </c>
      <c r="R135" s="5">
        <f t="shared" si="16"/>
        <v>57.585805849061806</v>
      </c>
      <c r="S135" s="15">
        <f t="shared" si="17"/>
        <v>-1336.630997342336</v>
      </c>
      <c r="T135" s="16">
        <f t="shared" si="18"/>
        <v>1.631119362205384</v>
      </c>
      <c r="U135" s="1" t="str">
        <f t="shared" si="19"/>
        <v>pF</v>
      </c>
    </row>
    <row r="136" spans="2:21" ht="12.75">
      <c r="B136" s="25">
        <v>73.5</v>
      </c>
      <c r="C136" s="25">
        <v>-22.8</v>
      </c>
      <c r="D136" s="25">
        <v>-16.5</v>
      </c>
      <c r="E136" s="25">
        <f t="shared" si="10"/>
        <v>0.06946034951680864</v>
      </c>
      <c r="F136" s="25">
        <f t="shared" si="11"/>
        <v>-0.020575092891661532</v>
      </c>
      <c r="G136" s="5">
        <f>20*LOG(IMABS(J136))</f>
        <v>-22.80000000000001</v>
      </c>
      <c r="H136" s="5">
        <f t="shared" si="12"/>
        <v>1.1562031067775036</v>
      </c>
      <c r="I136" s="5">
        <f>20*LOG(IMABS(IMDIV(IMSUB(K136,$I$4+0),IMSUM(K136,$I$4+0))))</f>
        <v>-17.457143641325985</v>
      </c>
      <c r="J136" s="3" t="str">
        <f>COMPLEX(E136,F136)</f>
        <v>6.94603495168086E-002-2.05750928916615E-002i</v>
      </c>
      <c r="K136" t="str">
        <f>IMDIV((IMPRODUCT($G$4,(IMSUM(1,J136)))),(IMSUB(1,J136)))</f>
        <v>57.4120103698843-2.37497895967454i</v>
      </c>
      <c r="L136" s="8">
        <f>IMREAL(K136)</f>
        <v>57.4120103698843</v>
      </c>
      <c r="M136" s="8">
        <f>IMAGINARY(K136)</f>
        <v>-2.37497895967454</v>
      </c>
      <c r="N136" s="11">
        <f t="shared" si="13"/>
        <v>911.7442352822666</v>
      </c>
      <c r="O136" s="8" t="str">
        <f t="shared" si="14"/>
        <v>pF</v>
      </c>
      <c r="P136" s="8">
        <f>IMABS(K136)</f>
        <v>57.46111258730203</v>
      </c>
      <c r="Q136" s="26">
        <f t="shared" si="15"/>
        <v>0.041367284377840645</v>
      </c>
      <c r="R136" s="5">
        <f t="shared" si="16"/>
        <v>57.51025679990055</v>
      </c>
      <c r="S136" s="15">
        <f t="shared" si="17"/>
        <v>-1390.2352466411178</v>
      </c>
      <c r="T136" s="16">
        <f t="shared" si="18"/>
        <v>1.5575589675427908</v>
      </c>
      <c r="U136" s="1" t="str">
        <f t="shared" si="19"/>
        <v>pF</v>
      </c>
    </row>
    <row r="137" spans="2:21" ht="12.75">
      <c r="B137" s="25">
        <v>74</v>
      </c>
      <c r="C137" s="25">
        <v>-22.9</v>
      </c>
      <c r="D137" s="25">
        <v>-16</v>
      </c>
      <c r="E137" s="25">
        <f t="shared" si="10"/>
        <v>0.06884012290363052</v>
      </c>
      <c r="F137" s="25">
        <f t="shared" si="11"/>
        <v>-0.019739587597685283</v>
      </c>
      <c r="G137" s="5">
        <f>20*LOG(IMABS(J137))</f>
        <v>-22.900000000000006</v>
      </c>
      <c r="H137" s="5">
        <f t="shared" si="12"/>
        <v>1.1542771375854104</v>
      </c>
      <c r="I137" s="5">
        <f>20*LOG(IMABS(IMDIV(IMSUB(K137,$I$4+0),IMSUM(K137,$I$4+0))))</f>
        <v>-17.42635960888223</v>
      </c>
      <c r="J137" s="3" t="str">
        <f>COMPLEX(E137,F137)</f>
        <v>6.88401229036305E-002-1.97395875976853E-002i</v>
      </c>
      <c r="K137" t="str">
        <f>IMDIV((IMPRODUCT($G$4,(IMSUM(1,J137)))),(IMSUB(1,J137)))</f>
        <v>57.3447033174104-2.27559222256122i</v>
      </c>
      <c r="L137" s="8">
        <f>IMREAL(K137)</f>
        <v>57.3447033174104</v>
      </c>
      <c r="M137" s="8">
        <f>IMAGINARY(K137)</f>
        <v>-2.27559222256122</v>
      </c>
      <c r="N137" s="11">
        <f t="shared" si="13"/>
        <v>945.1352719926695</v>
      </c>
      <c r="O137" s="8" t="str">
        <f t="shared" si="14"/>
        <v>pF</v>
      </c>
      <c r="P137" s="8">
        <f>IMABS(K137)</f>
        <v>57.389836369562865</v>
      </c>
      <c r="Q137" s="26">
        <f t="shared" si="15"/>
        <v>0.03968269240082246</v>
      </c>
      <c r="R137" s="5">
        <f t="shared" si="16"/>
        <v>57.435004943608</v>
      </c>
      <c r="S137" s="15">
        <f t="shared" si="17"/>
        <v>-1447.3565544261714</v>
      </c>
      <c r="T137" s="16">
        <f t="shared" si="18"/>
        <v>1.48597971083048</v>
      </c>
      <c r="U137" s="1" t="str">
        <f t="shared" si="19"/>
        <v>pF</v>
      </c>
    </row>
    <row r="138" spans="2:21" ht="12.75">
      <c r="B138" s="25">
        <v>74.5</v>
      </c>
      <c r="C138" s="25">
        <v>-23</v>
      </c>
      <c r="D138" s="25">
        <v>-15.5</v>
      </c>
      <c r="E138" s="25">
        <f aca="true" t="shared" si="20" ref="E138:E201">10^(C138/20)*COS(D138*PI()/180)</f>
        <v>0.06821981170532207</v>
      </c>
      <c r="F138" s="25">
        <f aca="true" t="shared" si="21" ref="F138:F201">10^(C138/20)*SIN(D138*PI()/180)</f>
        <v>-0.018919028177026474</v>
      </c>
      <c r="G138" s="5">
        <f>20*LOG(IMABS(J138))</f>
        <v>-23</v>
      </c>
      <c r="H138" s="5">
        <f aca="true" t="shared" si="22" ref="H138:H201">(1+10^(G138/20))/(1-10^(G138/20))</f>
        <v>1.1523765935834493</v>
      </c>
      <c r="I138" s="5">
        <f>20*LOG(IMABS(IMDIV(IMSUB(K138,$I$4+0),IMSUM(K138,$I$4+0))))</f>
        <v>-17.39513346949224</v>
      </c>
      <c r="J138" s="3" t="str">
        <f>COMPLEX(E138,F138)</f>
        <v>6.82198117053221E-002-1.89190281770265E-002i</v>
      </c>
      <c r="K138" t="str">
        <f>IMDIV((IMPRODUCT($G$4,(IMSUM(1,J138)))),(IMSUB(1,J138)))</f>
        <v>57.2772229883274-2.1781755289129i</v>
      </c>
      <c r="L138" s="8">
        <f>IMREAL(K138)</f>
        <v>57.2772229883274</v>
      </c>
      <c r="M138" s="8">
        <f>IMAGINARY(K138)</f>
        <v>-2.1781755289129</v>
      </c>
      <c r="N138" s="11">
        <f aca="true" t="shared" si="23" ref="N138:N201">IF(M138&gt;=0,M138/(2*PI()*$B138),IF(-1/(2*PI()*$B138*M138)&lt;0.001,-1000000/(2*PI()*$B138*M138),-1/(2*PI()*$B138*M138)))</f>
        <v>980.7786069615989</v>
      </c>
      <c r="O138" s="8" t="str">
        <f aca="true" t="shared" si="24" ref="O138:O201">IF(M138&gt;0,"uH",IF(-1/(2*PI()*B138*M138)&lt;0.001,"pF","uF"))</f>
        <v>pF</v>
      </c>
      <c r="P138" s="8">
        <f>IMABS(K138)</f>
        <v>57.31862456383035</v>
      </c>
      <c r="Q138" s="26">
        <f aca="true" t="shared" si="25" ref="Q138:Q201">ABS(M138)/L138</f>
        <v>0.03802865109847929</v>
      </c>
      <c r="R138" s="5">
        <f aca="true" t="shared" si="26" ref="R138:R201">L138*(1+Q138^2)</f>
        <v>57.360056065547674</v>
      </c>
      <c r="S138" s="15">
        <f aca="true" t="shared" si="27" ref="S138:S201">M138*(1+Q138^2)/Q138^2</f>
        <v>-1508.3379086207296</v>
      </c>
      <c r="T138" s="16">
        <f aca="true" t="shared" si="28" ref="T138:T201">IF(S138&gt;=0,S138/(2*PI()*$B138),IF(-1/(2*PI()*$B138*S138)&lt;0.001,-1000000/(2*PI()*$B138*S138),-1/(2*PI()*$B138*S138)))</f>
        <v>1.416332473483043</v>
      </c>
      <c r="U138" s="1" t="str">
        <f aca="true" t="shared" si="29" ref="U138:U201">IF(S138&gt;0,"uH",IF(-1/(2*PI()*N138*S138)&lt;0.001,"pF","uF"))</f>
        <v>pF</v>
      </c>
    </row>
    <row r="139" spans="2:21" ht="12.75">
      <c r="B139" s="25">
        <v>75</v>
      </c>
      <c r="C139" s="25">
        <v>-23.1</v>
      </c>
      <c r="D139" s="25">
        <v>-15</v>
      </c>
      <c r="E139" s="25">
        <f t="shared" si="20"/>
        <v>0.06759954582602865</v>
      </c>
      <c r="F139" s="25">
        <f t="shared" si="21"/>
        <v>-0.018113243712795046</v>
      </c>
      <c r="G139" s="5">
        <f>20*LOG(IMABS(J139))</f>
        <v>-23.100000000000016</v>
      </c>
      <c r="H139" s="5">
        <f t="shared" si="22"/>
        <v>1.1505010980891812</v>
      </c>
      <c r="I139" s="5">
        <f>20*LOG(IMABS(IMDIV(IMSUB(K139,$I$4+0),IMSUM(K139,$I$4+0))))</f>
        <v>-17.363504205032413</v>
      </c>
      <c r="J139" s="3" t="str">
        <f>COMPLEX(E139,F139)</f>
        <v>6.75995458260286E-002-1.8113243712795E-002i</v>
      </c>
      <c r="K139" t="str">
        <f>IMDIV((IMPRODUCT($G$4,(IMSUM(1,J139)))),(IMSUB(1,J139)))</f>
        <v>57.209595447444-2.08270332987995i</v>
      </c>
      <c r="L139" s="8">
        <f>IMREAL(K139)</f>
        <v>57.209595447444</v>
      </c>
      <c r="M139" s="8">
        <f>IMAGINARY(K139)</f>
        <v>-2.08270332987995</v>
      </c>
      <c r="N139" s="11">
        <f t="shared" si="23"/>
        <v>0.0010188997527623182</v>
      </c>
      <c r="O139" s="8" t="str">
        <f t="shared" si="24"/>
        <v>uF</v>
      </c>
      <c r="P139" s="8">
        <f>IMABS(K139)</f>
        <v>57.247493084156076</v>
      </c>
      <c r="Q139" s="26">
        <f t="shared" si="25"/>
        <v>0.036404790378097324</v>
      </c>
      <c r="R139" s="5">
        <f t="shared" si="26"/>
        <v>57.285415825588046</v>
      </c>
      <c r="S139" s="15">
        <f t="shared" si="27"/>
        <v>-1573.5680725153525</v>
      </c>
      <c r="T139" s="16">
        <f t="shared" si="28"/>
        <v>1.3485694994432686</v>
      </c>
      <c r="U139" s="1" t="str">
        <f t="shared" si="29"/>
        <v>uF</v>
      </c>
    </row>
    <row r="140" spans="2:21" ht="12.75">
      <c r="B140" s="25">
        <v>75.5</v>
      </c>
      <c r="C140" s="25">
        <v>-23.2</v>
      </c>
      <c r="D140" s="25">
        <v>-14.5</v>
      </c>
      <c r="E140" s="25">
        <f t="shared" si="20"/>
        <v>0.06697945220356635</v>
      </c>
      <c r="F140" s="25">
        <f t="shared" si="21"/>
        <v>-0.017322064130367146</v>
      </c>
      <c r="G140" s="5">
        <f>20*LOG(IMABS(J140))</f>
        <v>-23.2</v>
      </c>
      <c r="H140" s="5">
        <f t="shared" si="22"/>
        <v>1.148650281007464</v>
      </c>
      <c r="I140" s="5">
        <f>20*LOG(IMABS(IMDIV(IMSUB(K140,$I$4+0),IMSUM(K140,$I$4+0))))</f>
        <v>-17.331509277502406</v>
      </c>
      <c r="J140" s="3" t="str">
        <f>COMPLEX(E140,F140)</f>
        <v>6.69794522035664E-002-1.73220641303671E-002i</v>
      </c>
      <c r="K140" t="str">
        <f>IMDIV((IMPRODUCT($G$4,(IMSUM(1,J140)))),(IMSUB(1,J140)))</f>
        <v>57.1418459650164-1.98915011168312i</v>
      </c>
      <c r="L140" s="8">
        <f>IMREAL(K140)</f>
        <v>57.1418459650164</v>
      </c>
      <c r="M140" s="8">
        <f>IMAGINARY(K140)</f>
        <v>-1.98915011168312</v>
      </c>
      <c r="N140" s="11">
        <f t="shared" si="23"/>
        <v>0.0010597553592874328</v>
      </c>
      <c r="O140" s="8" t="str">
        <f t="shared" si="24"/>
        <v>uF</v>
      </c>
      <c r="P140" s="8">
        <f>IMABS(K140)</f>
        <v>57.17645737938361</v>
      </c>
      <c r="Q140" s="26">
        <f t="shared" si="25"/>
        <v>0.034810742951862726</v>
      </c>
      <c r="R140" s="5">
        <f t="shared" si="26"/>
        <v>57.21108975824688</v>
      </c>
      <c r="S140" s="15">
        <f t="shared" si="27"/>
        <v>-1643.4894778706669</v>
      </c>
      <c r="T140" s="16">
        <f t="shared" si="28"/>
        <v>1.2826443489097108</v>
      </c>
      <c r="U140" s="1" t="str">
        <f t="shared" si="29"/>
        <v>uF</v>
      </c>
    </row>
    <row r="141" spans="2:21" ht="12.75">
      <c r="B141" s="25">
        <v>76</v>
      </c>
      <c r="C141" s="25">
        <v>-23.3</v>
      </c>
      <c r="D141" s="25">
        <v>-14</v>
      </c>
      <c r="E141" s="25">
        <f t="shared" si="20"/>
        <v>0.06635965485075473</v>
      </c>
      <c r="F141" s="25">
        <f t="shared" si="21"/>
        <v>-0.01654532021330147</v>
      </c>
      <c r="G141" s="5">
        <f>20*LOG(IMABS(J141))</f>
        <v>-23.300000000000004</v>
      </c>
      <c r="H141" s="5">
        <f t="shared" si="22"/>
        <v>1.1468237786907318</v>
      </c>
      <c r="I141" s="5">
        <f>20*LOG(IMABS(IMDIV(IMSUB(K141,$I$4+0),IMSUM(K141,$I$4+0))))</f>
        <v>-17.29918464869307</v>
      </c>
      <c r="J141" s="3" t="str">
        <f>COMPLEX(E141,F141)</f>
        <v>6.63596548507547E-002-1.65453202133015E-002i</v>
      </c>
      <c r="K141" t="str">
        <f>IMDIV((IMPRODUCT($G$4,(IMSUM(1,J141)))),(IMSUB(1,J141)))</f>
        <v>57.0739990328914-1.89749040915186i</v>
      </c>
      <c r="L141" s="8">
        <f>IMREAL(K141)</f>
        <v>57.0739990328914</v>
      </c>
      <c r="M141" s="8">
        <f>IMAGINARY(K141)</f>
        <v>-1.89749040915186</v>
      </c>
      <c r="N141" s="11">
        <f t="shared" si="23"/>
        <v>0.001103638773587949</v>
      </c>
      <c r="O141" s="8" t="str">
        <f t="shared" si="24"/>
        <v>uF</v>
      </c>
      <c r="P141" s="8">
        <f>IMABS(K141)</f>
        <v>57.10553244178109</v>
      </c>
      <c r="Q141" s="26">
        <f t="shared" si="25"/>
        <v>0.03324614432674234</v>
      </c>
      <c r="R141" s="5">
        <f t="shared" si="26"/>
        <v>57.13708327289267</v>
      </c>
      <c r="S141" s="15">
        <f t="shared" si="27"/>
        <v>-1718.6078094154539</v>
      </c>
      <c r="T141" s="16">
        <f t="shared" si="28"/>
        <v>1.218511853942716</v>
      </c>
      <c r="U141" s="1" t="str">
        <f t="shared" si="29"/>
        <v>uF</v>
      </c>
    </row>
    <row r="142" spans="2:21" ht="12.75">
      <c r="B142" s="25">
        <v>76.5</v>
      </c>
      <c r="C142" s="25">
        <v>-23.4</v>
      </c>
      <c r="D142" s="25">
        <v>-13.5</v>
      </c>
      <c r="E142" s="25">
        <f t="shared" si="20"/>
        <v>0.06574027489641257</v>
      </c>
      <c r="F142" s="25">
        <f t="shared" si="21"/>
        <v>-0.015782843618716434</v>
      </c>
      <c r="G142" s="5">
        <f>20*LOG(IMABS(J142))</f>
        <v>-23.4</v>
      </c>
      <c r="H142" s="5">
        <f t="shared" si="22"/>
        <v>1.1450212338028405</v>
      </c>
      <c r="I142" s="5">
        <f>20*LOG(IMABS(IMDIV(IMSUB(K142,$I$4+0),IMSUM(K142,$I$4+0))))</f>
        <v>-17.26656480340983</v>
      </c>
      <c r="J142" s="3" t="str">
        <f>COMPLEX(E142,F142)</f>
        <v>6.57402748964126E-002-1.57828436187164E-002i</v>
      </c>
      <c r="K142" t="str">
        <f>IMDIV((IMPRODUCT($G$4,(IMSUM(1,J142)))),(IMSUB(1,J142)))</f>
        <v>57.0060783805614-1.807698818597i</v>
      </c>
      <c r="L142" s="8">
        <f>IMREAL(K142)</f>
        <v>57.0060783805614</v>
      </c>
      <c r="M142" s="8">
        <f>IMAGINARY(K142)</f>
        <v>-1.807698818597</v>
      </c>
      <c r="N142" s="11">
        <f t="shared" si="23"/>
        <v>0.0011508868352626189</v>
      </c>
      <c r="O142" s="8" t="str">
        <f t="shared" si="24"/>
        <v>uF</v>
      </c>
      <c r="P142" s="8">
        <f>IMABS(K142)</f>
        <v>57.03473281562268</v>
      </c>
      <c r="Q142" s="26">
        <f t="shared" si="25"/>
        <v>0.03171063279479001</v>
      </c>
      <c r="R142" s="5">
        <f t="shared" si="26"/>
        <v>57.0634016540015</v>
      </c>
      <c r="S142" s="15">
        <f t="shared" si="27"/>
        <v>-1799.503719250185</v>
      </c>
      <c r="T142" s="16">
        <f t="shared" si="28"/>
        <v>1.156128075861915</v>
      </c>
      <c r="U142" s="1" t="str">
        <f t="shared" si="29"/>
        <v>uF</v>
      </c>
    </row>
    <row r="143" spans="2:21" ht="12.75">
      <c r="B143" s="25">
        <v>77</v>
      </c>
      <c r="C143" s="25">
        <v>-23.5</v>
      </c>
      <c r="D143" s="25">
        <v>-13</v>
      </c>
      <c r="E143" s="25">
        <f t="shared" si="20"/>
        <v>0.06512143062601487</v>
      </c>
      <c r="F143" s="25">
        <f t="shared" si="21"/>
        <v>-0.0150344668921369</v>
      </c>
      <c r="G143" s="5">
        <f>20*LOG(IMABS(J143))</f>
        <v>-23.5</v>
      </c>
      <c r="H143" s="5">
        <f t="shared" si="22"/>
        <v>1.1432422951863601</v>
      </c>
      <c r="I143" s="5">
        <f>20*LOG(IMABS(IMDIV(IMSUB(K143,$I$4+0),IMSUM(K143,$I$4+0))))</f>
        <v>-17.233682775790786</v>
      </c>
      <c r="J143" s="3" t="str">
        <f>COMPLEX(E143,F143)</f>
        <v>6.51214306260149E-002-1.50344668921369E-002i</v>
      </c>
      <c r="K143" t="str">
        <f>IMDIV((IMPRODUCT($G$4,(IMSUM(1,J143)))),(IMSUB(1,J143)))</f>
        <v>56.93810699111-1.71975001003844i</v>
      </c>
      <c r="L143" s="8">
        <f>IMREAL(K143)</f>
        <v>56.93810699111</v>
      </c>
      <c r="M143" s="8">
        <f>IMAGINARY(K143)</f>
        <v>-1.71975001003844</v>
      </c>
      <c r="N143" s="11">
        <f t="shared" si="23"/>
        <v>0.0012018882400445848</v>
      </c>
      <c r="O143" s="8" t="str">
        <f t="shared" si="24"/>
        <v>uF</v>
      </c>
      <c r="P143" s="8">
        <f>IMABS(K143)</f>
        <v>56.96407260570576</v>
      </c>
      <c r="Q143" s="26">
        <f t="shared" si="25"/>
        <v>0.030203849423848114</v>
      </c>
      <c r="R143" s="5">
        <f t="shared" si="26"/>
        <v>56.99005006145986</v>
      </c>
      <c r="S143" s="15">
        <f t="shared" si="27"/>
        <v>-1886.8472445920127</v>
      </c>
      <c r="T143" s="16">
        <f t="shared" si="28"/>
        <v>1.0954502643528452</v>
      </c>
      <c r="U143" s="1" t="str">
        <f t="shared" si="29"/>
        <v>uF</v>
      </c>
    </row>
    <row r="144" spans="2:21" ht="12.75">
      <c r="B144" s="25">
        <v>77.5</v>
      </c>
      <c r="C144" s="25">
        <v>-23.6</v>
      </c>
      <c r="D144" s="25">
        <v>-12.5</v>
      </c>
      <c r="E144" s="25">
        <f t="shared" si="20"/>
        <v>0.06450323752201169</v>
      </c>
      <c r="F144" s="25">
        <f t="shared" si="21"/>
        <v>-0.014300023481819803</v>
      </c>
      <c r="G144" s="5">
        <f>20*LOG(IMABS(J144))</f>
        <v>-23.6</v>
      </c>
      <c r="H144" s="5">
        <f t="shared" si="22"/>
        <v>1.1414866177332292</v>
      </c>
      <c r="I144" s="5">
        <f>20*LOG(IMABS(IMDIV(IMSUB(K144,$I$4+0),IMSUM(K144,$I$4+0))))</f>
        <v>-17.20057017829818</v>
      </c>
      <c r="J144" s="3" t="str">
        <f>COMPLEX(E144,F144)</f>
        <v>6.45032375220117E-002-1.43000234818198E-002i</v>
      </c>
      <c r="K144" t="str">
        <f>IMDIV((IMPRODUCT($G$4,(IMSUM(1,J144)))),(IMSUB(1,J144)))</f>
        <v>56.8701071170484-1.63361873880814i</v>
      </c>
      <c r="L144" s="8">
        <f>IMREAL(K144)</f>
        <v>56.8701071170484</v>
      </c>
      <c r="M144" s="8">
        <f>IMAGINARY(K144)</f>
        <v>-1.63361873880814</v>
      </c>
      <c r="N144" s="11">
        <f t="shared" si="23"/>
        <v>0.0012570939106795272</v>
      </c>
      <c r="O144" s="8" t="str">
        <f t="shared" si="24"/>
        <v>uF</v>
      </c>
      <c r="P144" s="8">
        <f>IMABS(K144)</f>
        <v>56.89356548581169</v>
      </c>
      <c r="Q144" s="26">
        <f t="shared" si="25"/>
        <v>0.028725438048602114</v>
      </c>
      <c r="R144" s="5">
        <f t="shared" si="26"/>
        <v>56.91703353092507</v>
      </c>
      <c r="S144" s="15">
        <f t="shared" si="27"/>
        <v>-1981.4156857982139</v>
      </c>
      <c r="T144" s="16">
        <f t="shared" si="28"/>
        <v>1.0364368182037398</v>
      </c>
      <c r="U144" s="1" t="str">
        <f t="shared" si="29"/>
        <v>uF</v>
      </c>
    </row>
    <row r="145" spans="2:21" ht="12.75">
      <c r="B145" s="25">
        <v>78</v>
      </c>
      <c r="C145" s="25">
        <v>-23.7</v>
      </c>
      <c r="D145" s="25">
        <v>-12</v>
      </c>
      <c r="E145" s="25">
        <f t="shared" si="20"/>
        <v>0.06388580830380697</v>
      </c>
      <c r="F145" s="25">
        <f t="shared" si="21"/>
        <v>-0.013579347752567354</v>
      </c>
      <c r="G145" s="5">
        <f>20*LOG(IMABS(J145))</f>
        <v>-23.699999999999996</v>
      </c>
      <c r="H145" s="5">
        <f t="shared" si="22"/>
        <v>1.139753862258656</v>
      </c>
      <c r="I145" s="5">
        <f>20*LOG(IMABS(IMDIV(IMSUB(K145,$I$4+0),IMSUM(K145,$I$4+0))))</f>
        <v>-17.16725723297762</v>
      </c>
      <c r="J145" s="3" t="str">
        <f>COMPLEX(E145,F145)</f>
        <v>6.3885808303807E-002-1.35793477525674E-002i</v>
      </c>
      <c r="K145" t="str">
        <f>IMDIV((IMPRODUCT($G$4,(IMSUM(1,J145)))),(IMSUB(1,J145)))</f>
        <v>56.8021002960174-1.54927985654862i</v>
      </c>
      <c r="L145" s="8">
        <f>IMREAL(K145)</f>
        <v>56.8021002960174</v>
      </c>
      <c r="M145" s="8">
        <f>IMAGINARY(K145)</f>
        <v>-1.54927985654862</v>
      </c>
      <c r="N145" s="11">
        <f t="shared" si="23"/>
        <v>0.0013170299605541915</v>
      </c>
      <c r="O145" s="8" t="str">
        <f t="shared" si="24"/>
        <v>uF</v>
      </c>
      <c r="P145" s="8">
        <f>IMABS(K145)</f>
        <v>56.82322470709249</v>
      </c>
      <c r="Q145" s="26">
        <f t="shared" si="25"/>
        <v>0.02727504526196623</v>
      </c>
      <c r="R145" s="5">
        <f t="shared" si="26"/>
        <v>56.84435697422821</v>
      </c>
      <c r="S145" s="15">
        <f t="shared" si="27"/>
        <v>-2084.115953915391</v>
      </c>
      <c r="T145" s="16">
        <f t="shared" si="28"/>
        <v>0.9790472475988103</v>
      </c>
      <c r="U145" s="1" t="str">
        <f t="shared" si="29"/>
        <v>uF</v>
      </c>
    </row>
    <row r="146" spans="2:21" ht="12.75">
      <c r="B146" s="25">
        <v>78.5</v>
      </c>
      <c r="C146" s="25">
        <v>-23.8</v>
      </c>
      <c r="D146" s="25">
        <v>-11.5</v>
      </c>
      <c r="E146" s="25">
        <f t="shared" si="20"/>
        <v>0.06326925296739741</v>
      </c>
      <c r="F146" s="25">
        <f t="shared" si="21"/>
        <v>-0.012872274999036716</v>
      </c>
      <c r="G146" s="5">
        <f>20*LOG(IMABS(J146))</f>
        <v>-23.800000000000004</v>
      </c>
      <c r="H146" s="5">
        <f t="shared" si="22"/>
        <v>1.1380436953781805</v>
      </c>
      <c r="I146" s="5">
        <f>20*LOG(IMABS(IMDIV(IMSUB(K146,$I$4+0),IMSUM(K146,$I$4+0))))</f>
        <v>-17.13377280461977</v>
      </c>
      <c r="J146" s="3" t="str">
        <f>COMPLEX(E146,F146)</f>
        <v>6.32692529673974E-002-1.28722749990367E-002i</v>
      </c>
      <c r="K146" t="str">
        <f>IMDIV((IMPRODUCT($G$4,(IMSUM(1,J146)))),(IMSUB(1,J146)))</f>
        <v>56.7341073663518-1.46670832162678i</v>
      </c>
      <c r="L146" s="8">
        <f>IMREAL(K146)</f>
        <v>56.7341073663518</v>
      </c>
      <c r="M146" s="8">
        <f>IMAGINARY(K146)</f>
        <v>-1.46670832162678</v>
      </c>
      <c r="N146" s="11">
        <f t="shared" si="23"/>
        <v>0.0013823140391721743</v>
      </c>
      <c r="O146" s="8" t="str">
        <f t="shared" si="24"/>
        <v>uF</v>
      </c>
      <c r="P146" s="8">
        <f>IMABS(K146)</f>
        <v>56.75306310638627</v>
      </c>
      <c r="Q146" s="26">
        <f t="shared" si="25"/>
        <v>0.025852320406765824</v>
      </c>
      <c r="R146" s="5">
        <f t="shared" si="26"/>
        <v>56.77202517982577</v>
      </c>
      <c r="S146" s="15">
        <f t="shared" si="27"/>
        <v>-2196.0127480459328</v>
      </c>
      <c r="T146" s="16">
        <f t="shared" si="28"/>
        <v>0.9232421378971647</v>
      </c>
      <c r="U146" s="1" t="str">
        <f t="shared" si="29"/>
        <v>uF</v>
      </c>
    </row>
    <row r="147" spans="2:21" ht="12.75">
      <c r="B147" s="25">
        <v>79</v>
      </c>
      <c r="C147" s="25">
        <v>-23.9</v>
      </c>
      <c r="D147" s="25">
        <v>-11</v>
      </c>
      <c r="E147" s="25">
        <f t="shared" si="20"/>
        <v>0.06265367882467156</v>
      </c>
      <c r="F147" s="25">
        <f t="shared" si="21"/>
        <v>-0.012178641458554983</v>
      </c>
      <c r="G147" s="5">
        <f>20*LOG(IMABS(J147))</f>
        <v>-23.89999999999999</v>
      </c>
      <c r="H147" s="5">
        <f t="shared" si="22"/>
        <v>1.136355789387802</v>
      </c>
      <c r="I147" s="5">
        <f>20*LOG(IMABS(IMDIV(IMSUB(K147,$I$4+0),IMSUM(K147,$I$4+0))))</f>
        <v>-17.100144435482903</v>
      </c>
      <c r="J147" s="3" t="str">
        <f>COMPLEX(E147,F147)</f>
        <v>6.26536788246716E-002-1.2178641458555E-002i</v>
      </c>
      <c r="K147" t="str">
        <f>IMDIV((IMPRODUCT($G$4,(IMSUM(1,J147)))),(IMSUB(1,J147)))</f>
        <v>56.6661484824959-1.3858792089827i</v>
      </c>
      <c r="L147" s="8">
        <f>IMREAL(K147)</f>
        <v>56.6661484824959</v>
      </c>
      <c r="M147" s="8">
        <f>IMAGINARY(K147)</f>
        <v>-1.3858792089827</v>
      </c>
      <c r="N147" s="11">
        <f t="shared" si="23"/>
        <v>0.0014536761355180635</v>
      </c>
      <c r="O147" s="8" t="str">
        <f t="shared" si="24"/>
        <v>uF</v>
      </c>
      <c r="P147" s="8">
        <f>IMABS(K147)</f>
        <v>56.683093114456646</v>
      </c>
      <c r="Q147" s="26">
        <f t="shared" si="25"/>
        <v>0.024456915567691993</v>
      </c>
      <c r="R147" s="5">
        <f t="shared" si="26"/>
        <v>56.700042813297</v>
      </c>
      <c r="S147" s="15">
        <f t="shared" si="27"/>
        <v>-2318.364417473753</v>
      </c>
      <c r="T147" s="16">
        <f t="shared" si="28"/>
        <v>0.8689831148306131</v>
      </c>
      <c r="U147" s="1" t="str">
        <f t="shared" si="29"/>
        <v>uF</v>
      </c>
    </row>
    <row r="148" spans="2:21" ht="12.75">
      <c r="B148" s="25">
        <v>79.5</v>
      </c>
      <c r="C148" s="25">
        <v>-24</v>
      </c>
      <c r="D148" s="25">
        <v>-10.5</v>
      </c>
      <c r="E148" s="25">
        <f t="shared" si="20"/>
        <v>0.062039190542367076</v>
      </c>
      <c r="F148" s="25">
        <f t="shared" si="21"/>
        <v>-0.011498284323447794</v>
      </c>
      <c r="G148" s="5">
        <f>20*LOG(IMABS(J148))</f>
        <v>-23.999999999999993</v>
      </c>
      <c r="H148" s="5">
        <f t="shared" si="22"/>
        <v>1.134689822147082</v>
      </c>
      <c r="I148" s="5">
        <f>20*LOG(IMABS(IMDIV(IMSUB(K148,$I$4+0),IMSUM(K148,$I$4+0))))</f>
        <v>-17.06639838126288</v>
      </c>
      <c r="J148" s="3" t="str">
        <f>COMPLEX(E148,F148)</f>
        <v>6.20391905423671E-002-1.14982843234478E-002i</v>
      </c>
      <c r="K148" t="str">
        <f>IMDIV((IMPRODUCT($G$4,(IMSUM(1,J148)))),(IMSUB(1,J148)))</f>
        <v>56.598243130257-1.30676771943218i</v>
      </c>
      <c r="L148" s="8">
        <f>IMREAL(K148)</f>
        <v>56.598243130257</v>
      </c>
      <c r="M148" s="8">
        <f>IMAGINARY(K148)</f>
        <v>-1.30676771943218</v>
      </c>
      <c r="N148" s="11">
        <f t="shared" si="23"/>
        <v>0.0015319853252720897</v>
      </c>
      <c r="O148" s="8" t="str">
        <f t="shared" si="24"/>
        <v>uF</v>
      </c>
      <c r="P148" s="8">
        <f>IMABS(K148)</f>
        <v>56.61332676414834</v>
      </c>
      <c r="Q148" s="26">
        <f t="shared" si="25"/>
        <v>0.023088485563496082</v>
      </c>
      <c r="R148" s="5">
        <f t="shared" si="26"/>
        <v>56.62841441788196</v>
      </c>
      <c r="S148" s="15">
        <f t="shared" si="27"/>
        <v>-2452.669070136588</v>
      </c>
      <c r="T148" s="16">
        <f t="shared" si="28"/>
        <v>0.8162328110566861</v>
      </c>
      <c r="U148" s="1" t="str">
        <f t="shared" si="29"/>
        <v>uF</v>
      </c>
    </row>
    <row r="149" spans="2:21" ht="12.75">
      <c r="B149" s="25">
        <v>80</v>
      </c>
      <c r="C149" s="25">
        <v>-24.1</v>
      </c>
      <c r="D149" s="25">
        <v>-10</v>
      </c>
      <c r="E149" s="25">
        <f t="shared" si="20"/>
        <v>0.06142589018068801</v>
      </c>
      <c r="F149" s="25">
        <f t="shared" si="21"/>
        <v>-0.010831041752890465</v>
      </c>
      <c r="G149" s="5">
        <f>20*LOG(IMABS(J149))</f>
        <v>-24.100000000000005</v>
      </c>
      <c r="H149" s="5">
        <f t="shared" si="22"/>
        <v>1.1330454769651368</v>
      </c>
      <c r="I149" s="5">
        <f>20*LOG(IMABS(IMDIV(IMSUB(K149,$I$4+0),IMSUM(K149,$I$4+0))))</f>
        <v>-17.032559648025384</v>
      </c>
      <c r="J149" s="3" t="str">
        <f>COMPLEX(E149,F149)</f>
        <v>6.1425890180688E-002-1.08310417528905E-002i</v>
      </c>
      <c r="K149" t="str">
        <f>IMDIV((IMPRODUCT($G$4,(IMSUM(1,J149)))),(IMSUB(1,J149)))</f>
        <v>56.5304101418906-1.22934918844234i</v>
      </c>
      <c r="L149" s="8">
        <f>IMREAL(K149)</f>
        <v>56.5304101418906</v>
      </c>
      <c r="M149" s="8">
        <f>IMAGINARY(K149)</f>
        <v>-1.22934918844234</v>
      </c>
      <c r="N149" s="11">
        <f t="shared" si="23"/>
        <v>0.0016182845422214244</v>
      </c>
      <c r="O149" s="8" t="str">
        <f t="shared" si="24"/>
        <v>uF</v>
      </c>
      <c r="P149" s="8">
        <f>IMABS(K149)</f>
        <v>56.54377569845766</v>
      </c>
      <c r="Q149" s="26">
        <f t="shared" si="25"/>
        <v>0.02174668793940623</v>
      </c>
      <c r="R149" s="5">
        <f t="shared" si="26"/>
        <v>56.557144415060215</v>
      </c>
      <c r="S149" s="15">
        <f t="shared" si="27"/>
        <v>-2600.724513666077</v>
      </c>
      <c r="T149" s="16">
        <f t="shared" si="28"/>
        <v>0.7649548340067392</v>
      </c>
      <c r="U149" s="1" t="str">
        <f t="shared" si="29"/>
        <v>uF</v>
      </c>
    </row>
    <row r="150" spans="2:21" ht="12.75">
      <c r="B150" s="25">
        <v>80.5</v>
      </c>
      <c r="C150" s="25">
        <v>-24.1999999999999</v>
      </c>
      <c r="D150" s="25">
        <v>-9.5</v>
      </c>
      <c r="E150" s="25">
        <f t="shared" si="20"/>
        <v>0.06081387723158089</v>
      </c>
      <c r="F150" s="25">
        <f t="shared" si="21"/>
        <v>-0.01017675288428988</v>
      </c>
      <c r="G150" s="5">
        <f>20*LOG(IMABS(J150))</f>
        <v>-24.199999999999903</v>
      </c>
      <c r="H150" s="5">
        <f t="shared" si="22"/>
        <v>1.1314224424894395</v>
      </c>
      <c r="I150" s="5">
        <f>20*LOG(IMABS(IMDIV(IMSUB(K150,$I$4+0),IMSUM(K150,$I$4+0))))</f>
        <v>-16.99865202984372</v>
      </c>
      <c r="J150" s="3" t="str">
        <f>COMPLEX(E150,F150)</f>
        <v>6.08138772315809E-002-1.01767528842899E-002i</v>
      </c>
      <c r="K150" t="str">
        <f>IMDIV((IMPRODUCT($G$4,(IMSUM(1,J150)))),(IMSUB(1,J150)))</f>
        <v>56.4626677110129-1.15359909439846i</v>
      </c>
      <c r="L150" s="8">
        <f>IMREAL(K150)</f>
        <v>56.4626677110129</v>
      </c>
      <c r="M150" s="8">
        <f>IMAGINARY(K150)</f>
        <v>-1.15359909439846</v>
      </c>
      <c r="N150" s="11">
        <f t="shared" si="23"/>
        <v>0.0017138363301503622</v>
      </c>
      <c r="O150" s="8" t="str">
        <f t="shared" si="24"/>
        <v>uF</v>
      </c>
      <c r="P150" s="8">
        <f>IMABS(K150)</f>
        <v>56.474451178518386</v>
      </c>
      <c r="Q150" s="26">
        <f t="shared" si="25"/>
        <v>0.020431182959735596</v>
      </c>
      <c r="R150" s="5">
        <f t="shared" si="26"/>
        <v>56.48623710517274</v>
      </c>
      <c r="S150" s="15">
        <f t="shared" si="27"/>
        <v>-2764.707125206212</v>
      </c>
      <c r="T150" s="16">
        <f t="shared" si="28"/>
        <v>0.7151137349715381</v>
      </c>
      <c r="U150" s="1" t="str">
        <f t="shared" si="29"/>
        <v>uF</v>
      </c>
    </row>
    <row r="151" spans="2:21" ht="12.75">
      <c r="B151" s="25">
        <v>81</v>
      </c>
      <c r="C151" s="25">
        <v>-24.2999999999999</v>
      </c>
      <c r="D151" s="25">
        <v>-9</v>
      </c>
      <c r="E151" s="25">
        <f t="shared" si="20"/>
        <v>0.06020324865666583</v>
      </c>
      <c r="F151" s="25">
        <f t="shared" si="21"/>
        <v>-0.009535257844204907</v>
      </c>
      <c r="G151" s="5">
        <f>20*LOG(IMABS(J151))</f>
        <v>-24.29999999999991</v>
      </c>
      <c r="H151" s="5">
        <f t="shared" si="22"/>
        <v>1.129820412597337</v>
      </c>
      <c r="I151" s="5">
        <f>20*LOG(IMABS(IMDIV(IMSUB(K151,$I$4+0),IMSUM(K151,$I$4+0))))</f>
        <v>-16.964698146904396</v>
      </c>
      <c r="J151" s="3" t="str">
        <f>COMPLEX(E151,F151)</f>
        <v>6.02032486566658E-002-9.53525784420491E-003i</v>
      </c>
      <c r="K151" t="str">
        <f>IMDIV((IMPRODUCT($G$4,(IMSUM(1,J151)))),(IMSUB(1,J151)))</f>
        <v>56.3950334073268-1.07949306638008i</v>
      </c>
      <c r="L151" s="8">
        <f>IMREAL(K151)</f>
        <v>56.3950334073268</v>
      </c>
      <c r="M151" s="8">
        <f>IMAGINARY(K151)</f>
        <v>-1.07949306638008</v>
      </c>
      <c r="N151" s="11">
        <f t="shared" si="23"/>
        <v>0.0018201838453947678</v>
      </c>
      <c r="O151" s="8" t="str">
        <f t="shared" si="24"/>
        <v>uF</v>
      </c>
      <c r="P151" s="8">
        <f>IMABS(K151)</f>
        <v>56.40536409149283</v>
      </c>
      <c r="Q151" s="26">
        <f t="shared" si="25"/>
        <v>0.019141633600660887</v>
      </c>
      <c r="R151" s="5">
        <f t="shared" si="26"/>
        <v>56.4156966680779</v>
      </c>
      <c r="S151" s="15">
        <f t="shared" si="27"/>
        <v>-2947.277011201911</v>
      </c>
      <c r="T151" s="16">
        <f t="shared" si="28"/>
        <v>0.6666749793699912</v>
      </c>
      <c r="U151" s="1" t="str">
        <f t="shared" si="29"/>
        <v>uF</v>
      </c>
    </row>
    <row r="152" spans="2:21" ht="12.75">
      <c r="B152" s="25">
        <v>81.5</v>
      </c>
      <c r="C152" s="25">
        <v>-24.3999999999999</v>
      </c>
      <c r="D152" s="25">
        <v>-8.5</v>
      </c>
      <c r="E152" s="25">
        <f t="shared" si="20"/>
        <v>0.059594098924833694</v>
      </c>
      <c r="F152" s="25">
        <f t="shared" si="21"/>
        <v>-0.008906397758815375</v>
      </c>
      <c r="G152" s="5">
        <f>20*LOG(IMABS(J152))</f>
        <v>-24.399999999999903</v>
      </c>
      <c r="H152" s="5">
        <f t="shared" si="22"/>
        <v>1.1282390862902327</v>
      </c>
      <c r="I152" s="5">
        <f>20*LOG(IMABS(IMDIV(IMSUB(K152,$I$4+0),IMSUM(K152,$I$4+0))))</f>
        <v>-16.930719483871226</v>
      </c>
      <c r="J152" s="3" t="str">
        <f>COMPLEX(E152,F152)</f>
        <v>5.95940989248337E-002-8.90639775881538E-003i</v>
      </c>
      <c r="K152" t="str">
        <f>IMDIV((IMPRODUCT($G$4,(IMSUM(1,J152)))),(IMSUB(1,J152)))</f>
        <v>56.3275241911592-1.00700689146445i</v>
      </c>
      <c r="L152" s="8">
        <f>IMREAL(K152)</f>
        <v>56.3275241911592</v>
      </c>
      <c r="M152" s="8">
        <f>IMAGINARY(K152)</f>
        <v>-1.00700689146445</v>
      </c>
      <c r="N152" s="11">
        <f t="shared" si="23"/>
        <v>0.0019392333897444406</v>
      </c>
      <c r="O152" s="8" t="str">
        <f t="shared" si="24"/>
        <v>uF</v>
      </c>
      <c r="P152" s="8">
        <f>IMABS(K152)</f>
        <v>56.33652495837032</v>
      </c>
      <c r="Q152" s="26">
        <f t="shared" si="25"/>
        <v>0.017877705543154394</v>
      </c>
      <c r="R152" s="5">
        <f t="shared" si="26"/>
        <v>56.345527163844736</v>
      </c>
      <c r="S152" s="15">
        <f t="shared" si="27"/>
        <v>-3151.7202824397214</v>
      </c>
      <c r="T152" s="16">
        <f t="shared" si="28"/>
        <v>0.6196049181493207</v>
      </c>
      <c r="U152" s="1" t="str">
        <f t="shared" si="29"/>
        <v>uF</v>
      </c>
    </row>
    <row r="153" spans="2:21" ht="12.75">
      <c r="B153" s="25">
        <v>82</v>
      </c>
      <c r="C153" s="25">
        <v>-24.4999999999999</v>
      </c>
      <c r="D153" s="25">
        <v>-8</v>
      </c>
      <c r="E153" s="25">
        <f t="shared" si="20"/>
        <v>0.058986520049494395</v>
      </c>
      <c r="F153" s="25">
        <f t="shared" si="21"/>
        <v>-0.00829001476394529</v>
      </c>
      <c r="G153" s="5">
        <f>20*LOG(IMABS(J153))</f>
        <v>-24.4999999999999</v>
      </c>
      <c r="H153" s="5">
        <f t="shared" si="22"/>
        <v>1.1266781675903212</v>
      </c>
      <c r="I153" s="5">
        <f>20*LOG(IMABS(IMDIV(IMSUB(K153,$I$4+0),IMSUM(K153,$I$4+0))))</f>
        <v>-16.896736428321766</v>
      </c>
      <c r="J153" s="3" t="str">
        <f>COMPLEX(E153,F153)</f>
        <v>5.89865200494944E-002-8.29001476394529E-003i</v>
      </c>
      <c r="K153" t="str">
        <f>IMDIV((IMPRODUCT($G$4,(IMSUM(1,J153)))),(IMSUB(1,J153)))</f>
        <v>56.2601564278063-0.936116521574147i</v>
      </c>
      <c r="L153" s="8">
        <f>IMREAL(K153)</f>
        <v>56.2601564278063</v>
      </c>
      <c r="M153" s="8">
        <f>IMAGINARY(K153)</f>
        <v>-0.936116521574147</v>
      </c>
      <c r="N153" s="11">
        <f t="shared" si="23"/>
        <v>0.0020733678932204716</v>
      </c>
      <c r="O153" s="8" t="str">
        <f t="shared" si="24"/>
        <v>uF</v>
      </c>
      <c r="P153" s="8">
        <f>IMABS(K153)</f>
        <v>56.2679439416725</v>
      </c>
      <c r="Q153" s="26">
        <f t="shared" si="25"/>
        <v>0.016639067166039308</v>
      </c>
      <c r="R153" s="5">
        <f t="shared" si="26"/>
        <v>56.27573253348401</v>
      </c>
      <c r="S153" s="15">
        <f t="shared" si="27"/>
        <v>-3382.1446822658413</v>
      </c>
      <c r="T153" s="16">
        <f t="shared" si="28"/>
        <v>0.573870760267052</v>
      </c>
      <c r="U153" s="1" t="str">
        <f t="shared" si="29"/>
        <v>uF</v>
      </c>
    </row>
    <row r="154" spans="2:21" ht="12.75">
      <c r="B154" s="25">
        <v>82.5</v>
      </c>
      <c r="C154" s="25">
        <v>-24.5999999999999</v>
      </c>
      <c r="D154" s="25">
        <v>-7.5</v>
      </c>
      <c r="E154" s="25">
        <f t="shared" si="20"/>
        <v>0.05838060162548767</v>
      </c>
      <c r="F154" s="25">
        <f t="shared" si="21"/>
        <v>-0.007685952014650232</v>
      </c>
      <c r="G154" s="5">
        <f>20*LOG(IMABS(J154))</f>
        <v>-24.599999999999895</v>
      </c>
      <c r="H154" s="5">
        <f t="shared" si="22"/>
        <v>1.1251373654398353</v>
      </c>
      <c r="I154" s="5">
        <f>20*LOG(IMABS(IMDIV(IMSUB(K154,$I$4+0),IMSUM(K154,$I$4+0))))</f>
        <v>-16.862768309084327</v>
      </c>
      <c r="J154" s="3" t="str">
        <f>COMPLEX(E154,F154)</f>
        <v>5.83806016254877E-002-7.68595201465023E-003i</v>
      </c>
      <c r="K154" t="str">
        <f>IMDIV((IMPRODUCT($G$4,(IMSUM(1,J154)))),(IMSUB(1,J154)))</f>
        <v>56.1929459016743-0.866798079886191i</v>
      </c>
      <c r="L154" s="8">
        <f>IMREAL(K154)</f>
        <v>56.1929459016743</v>
      </c>
      <c r="M154" s="8">
        <f>IMAGINARY(K154)</f>
        <v>-0.866798079886191</v>
      </c>
      <c r="N154" s="11">
        <f t="shared" si="23"/>
        <v>0.0022256057900008285</v>
      </c>
      <c r="O154" s="8" t="str">
        <f t="shared" si="24"/>
        <v>uF</v>
      </c>
      <c r="P154" s="8">
        <f>IMABS(K154)</f>
        <v>56.19963085305623</v>
      </c>
      <c r="Q154" s="26">
        <f t="shared" si="25"/>
        <v>0.015425389539158584</v>
      </c>
      <c r="R154" s="5">
        <f t="shared" si="26"/>
        <v>56.20631659970834</v>
      </c>
      <c r="S154" s="15">
        <f t="shared" si="27"/>
        <v>-3643.753466129599</v>
      </c>
      <c r="T154" s="16">
        <f t="shared" si="28"/>
        <v>0.529440546208373</v>
      </c>
      <c r="U154" s="1" t="str">
        <f t="shared" si="29"/>
        <v>uF</v>
      </c>
    </row>
    <row r="155" spans="2:21" ht="12.75">
      <c r="B155" s="25">
        <v>83</v>
      </c>
      <c r="C155" s="25">
        <v>-24.6999999999999</v>
      </c>
      <c r="D155" s="25">
        <v>-7</v>
      </c>
      <c r="E155" s="25">
        <f t="shared" si="20"/>
        <v>0.05777643086565153</v>
      </c>
      <c r="F155" s="25">
        <f t="shared" si="21"/>
        <v>-0.0070940536943760475</v>
      </c>
      <c r="G155" s="5">
        <f>20*LOG(IMABS(J155))</f>
        <v>-24.69999999999991</v>
      </c>
      <c r="H155" s="5">
        <f t="shared" si="22"/>
        <v>1.1236163936027126</v>
      </c>
      <c r="I155" s="5">
        <f>20*LOG(IMABS(IMDIV(IMSUB(K155,$I$4+0),IMSUM(K155,$I$4+0))))</f>
        <v>-16.82883343432994</v>
      </c>
      <c r="J155" s="3" t="str">
        <f>COMPLEX(E155,F155)</f>
        <v>5.77764308656515E-002-7.09405369437605E-003i</v>
      </c>
      <c r="K155" t="str">
        <f>IMDIV((IMPRODUCT($G$4,(IMSUM(1,J155)))),(IMSUB(1,J155)))</f>
        <v>56.1259078302164-0.799027866818954i</v>
      </c>
      <c r="L155" s="8">
        <f>IMREAL(K155)</f>
        <v>56.1259078302164</v>
      </c>
      <c r="M155" s="8">
        <f>IMAGINARY(K155)</f>
        <v>-0.799027866818954</v>
      </c>
      <c r="N155" s="11">
        <f t="shared" si="23"/>
        <v>0.002399827984067784</v>
      </c>
      <c r="O155" s="8" t="str">
        <f t="shared" si="24"/>
        <v>uF</v>
      </c>
      <c r="P155" s="8">
        <f>IMABS(K155)</f>
        <v>56.131595160817405</v>
      </c>
      <c r="Q155" s="26">
        <f t="shared" si="25"/>
        <v>0.014236346416632621</v>
      </c>
      <c r="R155" s="5">
        <f t="shared" si="26"/>
        <v>56.13728306772498</v>
      </c>
      <c r="S155" s="15">
        <f t="shared" si="27"/>
        <v>-3943.2366581174656</v>
      </c>
      <c r="T155" s="16">
        <f t="shared" si="28"/>
        <v>0.4862831224939862</v>
      </c>
      <c r="U155" s="1" t="str">
        <f t="shared" si="29"/>
        <v>uF</v>
      </c>
    </row>
    <row r="156" spans="2:21" ht="12.75">
      <c r="B156" s="25">
        <v>83.5</v>
      </c>
      <c r="C156" s="25">
        <v>-24.7999999999999</v>
      </c>
      <c r="D156" s="25">
        <v>-6.5</v>
      </c>
      <c r="E156" s="25">
        <f t="shared" si="20"/>
        <v>0.05717409263705046</v>
      </c>
      <c r="F156" s="25">
        <f t="shared" si="21"/>
        <v>-0.006514165023696975</v>
      </c>
      <c r="G156" s="5">
        <f>20*LOG(IMABS(J156))</f>
        <v>-24.799999999999898</v>
      </c>
      <c r="H156" s="5">
        <f t="shared" si="22"/>
        <v>1.1221149705686266</v>
      </c>
      <c r="I156" s="5">
        <f>20*LOG(IMABS(IMDIV(IMSUB(K156,$I$4+0),IMSUM(K156,$I$4+0))))</f>
        <v>-16.794949129291684</v>
      </c>
      <c r="J156" s="3" t="str">
        <f>COMPLEX(E156,F156)</f>
        <v>5.71740926370505E-002-6.51416502369697E-003i</v>
      </c>
      <c r="K156" t="str">
        <f>IMDIV((IMPRODUCT($G$4,(IMSUM(1,J156)))),(IMSUB(1,J156)))</f>
        <v>56.0590568776658-0.732782365613142i</v>
      </c>
      <c r="L156" s="8">
        <f>IMREAL(K156)</f>
        <v>56.0590568776658</v>
      </c>
      <c r="M156" s="8">
        <f>IMAGINARY(K156)</f>
        <v>-0.732782365613142</v>
      </c>
      <c r="N156" s="11">
        <f t="shared" si="23"/>
        <v>0.002601109568272129</v>
      </c>
      <c r="O156" s="8" t="str">
        <f t="shared" si="24"/>
        <v>uF</v>
      </c>
      <c r="P156" s="8">
        <f>IMABS(K156)</f>
        <v>56.06384599729779</v>
      </c>
      <c r="Q156" s="26">
        <f t="shared" si="25"/>
        <v>0.01307161423019027</v>
      </c>
      <c r="R156" s="5">
        <f t="shared" si="26"/>
        <v>56.06863552606379</v>
      </c>
      <c r="S156" s="15">
        <f t="shared" si="27"/>
        <v>-4289.342887473481</v>
      </c>
      <c r="T156" s="16">
        <f t="shared" si="28"/>
        <v>0.44436811713603375</v>
      </c>
      <c r="U156" s="1" t="str">
        <f t="shared" si="29"/>
        <v>uF</v>
      </c>
    </row>
    <row r="157" spans="2:21" ht="12.75">
      <c r="B157" s="25">
        <v>84</v>
      </c>
      <c r="C157" s="25">
        <v>-24.8999999999999</v>
      </c>
      <c r="D157" s="25">
        <v>-6</v>
      </c>
      <c r="E157" s="25">
        <f t="shared" si="20"/>
        <v>0.0565736694968621</v>
      </c>
      <c r="F157" s="25">
        <f t="shared" si="21"/>
        <v>-0.005946132268640818</v>
      </c>
      <c r="G157" s="5">
        <f>20*LOG(IMABS(J157))</f>
        <v>-24.8999999999999</v>
      </c>
      <c r="H157" s="5">
        <f t="shared" si="22"/>
        <v>1.120632819459308</v>
      </c>
      <c r="I157" s="5">
        <f>20*LOG(IMABS(IMDIV(IMSUB(K157,$I$4+0),IMSUM(K157,$I$4+0))))</f>
        <v>-16.761131773491854</v>
      </c>
      <c r="J157" s="3" t="str">
        <f>COMPLEX(E157,F157)</f>
        <v>5.65736694968621E-002-5.94613226864082E-003i</v>
      </c>
      <c r="K157" t="str">
        <f>IMDIV((IMPRODUCT($G$4,(IMSUM(1,J157)))),(IMSUB(1,J157)))</f>
        <v>55.99240716855-0.668038247522428i</v>
      </c>
      <c r="L157" s="8">
        <f>IMREAL(K157)</f>
        <v>55.99240716855</v>
      </c>
      <c r="M157" s="8">
        <f>IMAGINARY(K157)</f>
        <v>-0.668038247522428</v>
      </c>
      <c r="N157" s="11">
        <f t="shared" si="23"/>
        <v>0.0028362174029733737</v>
      </c>
      <c r="O157" s="8" t="str">
        <f t="shared" si="24"/>
        <v>uF</v>
      </c>
      <c r="P157" s="8">
        <f>IMABS(K157)</f>
        <v>55.99639216618194</v>
      </c>
      <c r="Q157" s="26">
        <f t="shared" si="25"/>
        <v>0.011930872082557185</v>
      </c>
      <c r="R157" s="5">
        <f t="shared" si="26"/>
        <v>56.00037744742744</v>
      </c>
      <c r="S157" s="15">
        <f t="shared" si="27"/>
        <v>-4693.737143431404</v>
      </c>
      <c r="T157" s="16">
        <f t="shared" si="28"/>
        <v>0.4036659160018074</v>
      </c>
      <c r="U157" s="1" t="str">
        <f t="shared" si="29"/>
        <v>uF</v>
      </c>
    </row>
    <row r="158" spans="2:21" ht="12.75">
      <c r="B158" s="25">
        <v>84.5</v>
      </c>
      <c r="C158" s="25">
        <v>-24.9999999999999</v>
      </c>
      <c r="D158" s="25">
        <v>-5.5</v>
      </c>
      <c r="E158" s="25">
        <f t="shared" si="20"/>
        <v>0.055975241727924105</v>
      </c>
      <c r="F158" s="25">
        <f t="shared" si="21"/>
        <v>-0.005389802748608959</v>
      </c>
      <c r="G158" s="5">
        <f>20*LOG(IMABS(J158))</f>
        <v>-24.999999999999908</v>
      </c>
      <c r="H158" s="5">
        <f t="shared" si="22"/>
        <v>1.119169667937095</v>
      </c>
      <c r="I158" s="5">
        <f>20*LOG(IMABS(IMDIV(IMSUB(K158,$I$4+0),IMSUM(K158,$I$4+0))))</f>
        <v>-16.727396837386557</v>
      </c>
      <c r="J158" s="3" t="str">
        <f>COMPLEX(E158,F158)</f>
        <v>5.59752417279241E-002-5.38980274860896E-003i</v>
      </c>
      <c r="K158" t="str">
        <f>IMDIV((IMPRODUCT($G$4,(IMSUM(1,J158)))),(IMSUB(1,J158)))</f>
        <v>55.9259723009956-0.604772376629171i</v>
      </c>
      <c r="L158" s="8">
        <f>IMREAL(K158)</f>
        <v>55.9259723009956</v>
      </c>
      <c r="M158" s="8">
        <f>IMAGINARY(K158)</f>
        <v>-0.604772376629171</v>
      </c>
      <c r="N158" s="11">
        <f t="shared" si="23"/>
        <v>0.0031143791012574022</v>
      </c>
      <c r="O158" s="8" t="str">
        <f t="shared" si="24"/>
        <v>uF</v>
      </c>
      <c r="P158" s="8">
        <f>IMABS(K158)</f>
        <v>55.92924214969537</v>
      </c>
      <c r="Q158" s="26">
        <f t="shared" si="25"/>
        <v>0.010813801740884615</v>
      </c>
      <c r="R158" s="5">
        <f t="shared" si="26"/>
        <v>55.93251218957484</v>
      </c>
      <c r="S158" s="15">
        <f t="shared" si="27"/>
        <v>-5172.326396377905</v>
      </c>
      <c r="T158" s="16">
        <f t="shared" si="28"/>
        <v>0.36414764004658295</v>
      </c>
      <c r="U158" s="1" t="str">
        <f t="shared" si="29"/>
        <v>uF</v>
      </c>
    </row>
    <row r="159" spans="2:21" ht="12.75">
      <c r="B159" s="25">
        <v>85</v>
      </c>
      <c r="C159" s="25">
        <v>-25.0999999999999</v>
      </c>
      <c r="D159" s="25">
        <v>-5</v>
      </c>
      <c r="E159" s="25">
        <f t="shared" si="20"/>
        <v>0.05537888737394117</v>
      </c>
      <c r="F159" s="25">
        <f t="shared" si="21"/>
        <v>-0.004845024843898781</v>
      </c>
      <c r="G159" s="5">
        <f>20*LOG(IMABS(J159))</f>
        <v>-25.099999999999905</v>
      </c>
      <c r="H159" s="5">
        <f t="shared" si="22"/>
        <v>1.1177252481156525</v>
      </c>
      <c r="I159" s="5">
        <f>20*LOG(IMABS(IMDIV(IMSUB(K159,$I$4+0),IMSUM(K159,$I$4+0))))</f>
        <v>-16.693758918338304</v>
      </c>
      <c r="J159" s="3" t="str">
        <f>COMPLEX(E159,F159)</f>
        <v>5.53788873739412E-002-4.84502484389878E-003i</v>
      </c>
      <c r="K159" t="str">
        <f>IMDIV((IMPRODUCT($G$4,(IMSUM(1,J159)))),(IMSUB(1,J159)))</f>
        <v>55.8597653598133-0.542961814300065i</v>
      </c>
      <c r="L159" s="8">
        <f>IMREAL(K159)</f>
        <v>55.8597653598133</v>
      </c>
      <c r="M159" s="8">
        <f>IMAGINARY(K159)</f>
        <v>-0.542961814300065</v>
      </c>
      <c r="N159" s="11">
        <f t="shared" si="23"/>
        <v>0.0034485134053349664</v>
      </c>
      <c r="O159" s="8" t="str">
        <f t="shared" si="24"/>
        <v>uF</v>
      </c>
      <c r="P159" s="8">
        <f>IMABS(K159)</f>
        <v>55.862404115694716</v>
      </c>
      <c r="Q159" s="26">
        <f t="shared" si="25"/>
        <v>0.00972008763020482</v>
      </c>
      <c r="R159" s="5">
        <f t="shared" si="26"/>
        <v>55.86504299622816</v>
      </c>
      <c r="S159" s="15">
        <f t="shared" si="27"/>
        <v>-5747.3805917787795</v>
      </c>
      <c r="T159" s="16">
        <f t="shared" si="28"/>
        <v>0.32578512337900856</v>
      </c>
      <c r="U159" s="1" t="str">
        <f t="shared" si="29"/>
        <v>uF</v>
      </c>
    </row>
    <row r="160" spans="2:21" ht="12.75">
      <c r="B160" s="25">
        <v>85.5</v>
      </c>
      <c r="C160" s="25">
        <v>-25.1999999999999</v>
      </c>
      <c r="D160" s="25">
        <v>-4.5</v>
      </c>
      <c r="E160" s="25">
        <f t="shared" si="20"/>
        <v>0.05478468227435226</v>
      </c>
      <c r="F160" s="25">
        <f t="shared" si="21"/>
        <v>-0.004311648002835942</v>
      </c>
      <c r="G160" s="5">
        <f>20*LOG(IMABS(J160))</f>
        <v>-25.199999999999893</v>
      </c>
      <c r="H160" s="5">
        <f t="shared" si="22"/>
        <v>1.116299296472795</v>
      </c>
      <c r="I160" s="5">
        <f>20*LOG(IMABS(IMDIV(IMSUB(K160,$I$4+0),IMSUM(K160,$I$4+0))))</f>
        <v>-16.66023177584934</v>
      </c>
      <c r="J160" s="3" t="str">
        <f>COMPLEX(E160,F160)</f>
        <v>5.47846822743523E-002-4.31164800283594E-003i</v>
      </c>
      <c r="K160" t="str">
        <f>IMDIV((IMPRODUCT($G$4,(IMSUM(1,J160)))),(IMSUB(1,J160)))</f>
        <v>55.7937989293639-0.482583823296246i</v>
      </c>
      <c r="L160" s="8">
        <f>IMREAL(K160)</f>
        <v>55.7937989293639</v>
      </c>
      <c r="M160" s="8">
        <f>IMAGINARY(K160)</f>
        <v>-0.482583823296246</v>
      </c>
      <c r="N160" s="11">
        <f t="shared" si="23"/>
        <v>0.0038572808139271633</v>
      </c>
      <c r="O160" s="8" t="str">
        <f t="shared" si="24"/>
        <v>uF</v>
      </c>
      <c r="P160" s="8">
        <f>IMABS(K160)</f>
        <v>55.79588592465215</v>
      </c>
      <c r="Q160" s="26">
        <f t="shared" si="25"/>
        <v>0.008649416826898758</v>
      </c>
      <c r="R160" s="5">
        <f t="shared" si="26"/>
        <v>55.797972998005505</v>
      </c>
      <c r="S160" s="15">
        <f t="shared" si="27"/>
        <v>-6451.067640130349</v>
      </c>
      <c r="T160" s="16">
        <f t="shared" si="28"/>
        <v>0.2885508921240537</v>
      </c>
      <c r="U160" s="1" t="str">
        <f t="shared" si="29"/>
        <v>uF</v>
      </c>
    </row>
    <row r="161" spans="2:21" ht="12.75">
      <c r="B161" s="25">
        <v>86</v>
      </c>
      <c r="C161" s="25">
        <v>-25.2999999999999</v>
      </c>
      <c r="D161" s="25">
        <v>-4</v>
      </c>
      <c r="E161" s="25">
        <f t="shared" si="20"/>
        <v>0.054192700098859</v>
      </c>
      <c r="F161" s="25">
        <f t="shared" si="21"/>
        <v>-0.0037895227485239716</v>
      </c>
      <c r="G161" s="5">
        <f>20*LOG(IMABS(J161))</f>
        <v>-25.2999999999999</v>
      </c>
      <c r="H161" s="5">
        <f t="shared" si="22"/>
        <v>1.1148915537653592</v>
      </c>
      <c r="I161" s="5">
        <f>20*LOG(IMABS(IMDIV(IMSUB(K161,$I$4+0),IMSUM(K161,$I$4+0))))</f>
        <v>-16.62682836599587</v>
      </c>
      <c r="J161" s="3" t="str">
        <f>COMPLEX(E161,F161)</f>
        <v>5.4192700098859E-002-3.78952274852397E-003i</v>
      </c>
      <c r="K161" t="str">
        <f>IMDIV((IMPRODUCT($G$4,(IMSUM(1,J161)))),(IMSUB(1,J161)))</f>
        <v>55.7280851062054-0.423615871551976i</v>
      </c>
      <c r="L161" s="8">
        <f>IMREAL(K161)</f>
        <v>55.7280851062054</v>
      </c>
      <c r="M161" s="8">
        <f>IMAGINARY(K161)</f>
        <v>-0.423615871551976</v>
      </c>
      <c r="N161" s="11">
        <f t="shared" si="23"/>
        <v>0.004368672180250233</v>
      </c>
      <c r="O161" s="8" t="str">
        <f t="shared" si="24"/>
        <v>uF</v>
      </c>
      <c r="P161" s="8">
        <f>IMABS(K161)</f>
        <v>55.72969513653472</v>
      </c>
      <c r="Q161" s="26">
        <f t="shared" si="25"/>
        <v>0.007601479052162978</v>
      </c>
      <c r="R161" s="5">
        <f t="shared" si="26"/>
        <v>55.73130521337916</v>
      </c>
      <c r="S161" s="15">
        <f t="shared" si="27"/>
        <v>-7331.63964946019</v>
      </c>
      <c r="T161" s="16">
        <f t="shared" si="28"/>
        <v>0.2524181440501964</v>
      </c>
      <c r="U161" s="1" t="str">
        <f t="shared" si="29"/>
        <v>uF</v>
      </c>
    </row>
    <row r="162" spans="2:21" ht="12.75">
      <c r="B162" s="25">
        <v>86.5</v>
      </c>
      <c r="C162" s="25">
        <v>-25.3999999999999</v>
      </c>
      <c r="D162" s="25">
        <v>-3.5</v>
      </c>
      <c r="E162" s="25">
        <f t="shared" si="20"/>
        <v>0.05360301238161614</v>
      </c>
      <c r="F162" s="25">
        <f t="shared" si="21"/>
        <v>-0.003278500685218495</v>
      </c>
      <c r="G162" s="5">
        <f>20*LOG(IMABS(J162))</f>
        <v>-25.399999999999906</v>
      </c>
      <c r="H162" s="5">
        <f t="shared" si="22"/>
        <v>1.11350176494607</v>
      </c>
      <c r="I162" s="5">
        <f>20*LOG(IMABS(IMDIV(IMSUB(K162,$I$4+0),IMSUM(K162,$I$4+0))))</f>
        <v>-16.593560875014756</v>
      </c>
      <c r="J162" s="3" t="str">
        <f>COMPLEX(E162,F162)</f>
        <v>5.36030123816161E-002-3.2785006852185E-003i</v>
      </c>
      <c r="K162" t="str">
        <f>IMDIV((IMPRODUCT($G$4,(IMSUM(1,J162)))),(IMSUB(1,J162)))</f>
        <v>55.6626355115159-0.366035635635584i</v>
      </c>
      <c r="L162" s="8">
        <f>IMREAL(K162)</f>
        <v>55.6626355115159</v>
      </c>
      <c r="M162" s="8">
        <f>IMAGINARY(K162)</f>
        <v>-0.366035635635584</v>
      </c>
      <c r="N162" s="11">
        <f t="shared" si="23"/>
        <v>0.005026673251197948</v>
      </c>
      <c r="O162" s="8" t="str">
        <f t="shared" si="24"/>
        <v>uF</v>
      </c>
      <c r="P162" s="8">
        <f>IMABS(K162)</f>
        <v>55.6638390175743</v>
      </c>
      <c r="Q162" s="26">
        <f t="shared" si="25"/>
        <v>0.00657596666546369</v>
      </c>
      <c r="R162" s="5">
        <f t="shared" si="26"/>
        <v>55.66504254965421</v>
      </c>
      <c r="S162" s="15">
        <f t="shared" si="27"/>
        <v>-8464.921642927626</v>
      </c>
      <c r="T162" s="16">
        <f t="shared" si="28"/>
        <v>0.21736072892911948</v>
      </c>
      <c r="U162" s="1" t="str">
        <f t="shared" si="29"/>
        <v>uF</v>
      </c>
    </row>
    <row r="163" spans="2:21" ht="12.75">
      <c r="B163" s="25">
        <v>87</v>
      </c>
      <c r="C163" s="25">
        <v>-25.4999999999999</v>
      </c>
      <c r="D163" s="25">
        <v>-3</v>
      </c>
      <c r="E163" s="25">
        <f t="shared" si="20"/>
        <v>0.05301568855508384</v>
      </c>
      <c r="F163" s="25">
        <f t="shared" si="21"/>
        <v>-0.0027784345043332876</v>
      </c>
      <c r="G163" s="5">
        <f>20*LOG(IMABS(J163))</f>
        <v>-25.499999999999908</v>
      </c>
      <c r="H163" s="5">
        <f t="shared" si="22"/>
        <v>1.1121296790823416</v>
      </c>
      <c r="I163" s="5">
        <f>20*LOG(IMABS(IMDIV(IMSUB(K163,$I$4+0),IMSUM(K163,$I$4+0))))</f>
        <v>-16.56044075200396</v>
      </c>
      <c r="J163" s="3" t="str">
        <f>COMPLEX(E163,F163)</f>
        <v>5.30156885550838E-002-2.77843450433329E-003i</v>
      </c>
      <c r="K163" t="str">
        <f>IMDIV((IMPRODUCT($G$4,(IMSUM(1,J163)))),(IMSUB(1,J163)))</f>
        <v>55.5974613032954-0.309821003905979i</v>
      </c>
      <c r="L163" s="8">
        <f>IMREAL(K163)</f>
        <v>55.5974613032954</v>
      </c>
      <c r="M163" s="8">
        <f>IMAGINARY(K163)</f>
        <v>-0.309821003905979</v>
      </c>
      <c r="N163" s="11">
        <f t="shared" si="23"/>
        <v>0.005904593745784145</v>
      </c>
      <c r="O163" s="8" t="str">
        <f t="shared" si="24"/>
        <v>uF</v>
      </c>
      <c r="P163" s="8">
        <f>IMABS(K163)</f>
        <v>55.59832454693119</v>
      </c>
      <c r="Q163" s="26">
        <f t="shared" si="25"/>
        <v>0.005572574657965815</v>
      </c>
      <c r="R163" s="5">
        <f t="shared" si="26"/>
        <v>55.59918780397027</v>
      </c>
      <c r="S163" s="15">
        <f t="shared" si="27"/>
        <v>-9977.28899414439</v>
      </c>
      <c r="T163" s="16">
        <f t="shared" si="28"/>
        <v>0.18335312959757435</v>
      </c>
      <c r="U163" s="1" t="str">
        <f t="shared" si="29"/>
        <v>uF</v>
      </c>
    </row>
    <row r="164" spans="2:21" ht="12.75">
      <c r="B164" s="25">
        <v>87.5</v>
      </c>
      <c r="C164" s="25">
        <v>-25.5999999999999</v>
      </c>
      <c r="D164" s="25">
        <v>-2.5</v>
      </c>
      <c r="E164" s="25">
        <f t="shared" si="20"/>
        <v>0.052430795983543256</v>
      </c>
      <c r="F164" s="25">
        <f t="shared" si="21"/>
        <v>-0.0022891779900853257</v>
      </c>
      <c r="G164" s="5">
        <f>20*LOG(IMABS(J164))</f>
        <v>-25.5999999999999</v>
      </c>
      <c r="H164" s="5">
        <f t="shared" si="22"/>
        <v>1.1107750492769646</v>
      </c>
      <c r="I164" s="5">
        <f>20*LOG(IMABS(IMDIV(IMSUB(K164,$I$4+0),IMSUM(K164,$I$4+0))))</f>
        <v>-16.527478740709864</v>
      </c>
      <c r="J164" s="3" t="str">
        <f>COMPLEX(E164,F164)</f>
        <v>5.24307959835433E-002-2.28917799008533E-003i</v>
      </c>
      <c r="K164" t="str">
        <f>IMDIV((IMPRODUCT($G$4,(IMSUM(1,J164)))),(IMSUB(1,J164)))</f>
        <v>55.5325731883461-0.25495007937767i</v>
      </c>
      <c r="L164" s="8">
        <f>IMREAL(K164)</f>
        <v>55.5325731883461</v>
      </c>
      <c r="M164" s="8">
        <f>IMAGINARY(K164)</f>
        <v>-0.25495007937767</v>
      </c>
      <c r="N164" s="11">
        <f t="shared" si="23"/>
        <v>0.007134391327807752</v>
      </c>
      <c r="O164" s="8" t="str">
        <f t="shared" si="24"/>
        <v>uF</v>
      </c>
      <c r="P164" s="8">
        <f>IMABS(K164)</f>
        <v>55.53315842325188</v>
      </c>
      <c r="Q164" s="26">
        <f t="shared" si="25"/>
        <v>0.004591000645926724</v>
      </c>
      <c r="R164" s="5">
        <f t="shared" si="26"/>
        <v>55.5337436643252</v>
      </c>
      <c r="S164" s="15">
        <f t="shared" si="27"/>
        <v>-12096.217785026109</v>
      </c>
      <c r="T164" s="16">
        <f t="shared" si="28"/>
        <v>0.15037044369253813</v>
      </c>
      <c r="U164" s="1" t="str">
        <f t="shared" si="29"/>
        <v>uF</v>
      </c>
    </row>
    <row r="165" spans="2:21" ht="12.75">
      <c r="B165" s="25">
        <v>88</v>
      </c>
      <c r="C165" s="25">
        <v>-25.6999999999999</v>
      </c>
      <c r="D165" s="25">
        <v>-2</v>
      </c>
      <c r="E165" s="25">
        <f t="shared" si="20"/>
        <v>0.051848399996275926</v>
      </c>
      <c r="F165" s="25">
        <f t="shared" si="21"/>
        <v>-0.0018105860247858855</v>
      </c>
      <c r="G165" s="5">
        <f>20*LOG(IMABS(J165))</f>
        <v>-25.699999999999903</v>
      </c>
      <c r="H165" s="5">
        <f t="shared" si="22"/>
        <v>1.1094376325906243</v>
      </c>
      <c r="I165" s="5">
        <f>20*LOG(IMABS(IMDIV(IMSUB(K165,$I$4+0),IMSUM(K165,$I$4+0))))</f>
        <v>-16.494684910372534</v>
      </c>
      <c r="J165" s="3" t="str">
        <f>COMPLEX(E165,F165)</f>
        <v>5.18483999962759E-002-1.81058602478589E-003i</v>
      </c>
      <c r="K165" t="str">
        <f>IMDIV((IMPRODUCT($G$4,(IMSUM(1,J165)))),(IMSUB(1,J165)))</f>
        <v>55.4679814340253-0.201401182306789i</v>
      </c>
      <c r="L165" s="8">
        <f>IMREAL(K165)</f>
        <v>55.4679814340253</v>
      </c>
      <c r="M165" s="8">
        <f>IMAGINARY(K165)</f>
        <v>-0.201401182306789</v>
      </c>
      <c r="N165" s="11">
        <f t="shared" si="23"/>
        <v>0.008979981537628605</v>
      </c>
      <c r="O165" s="8" t="str">
        <f t="shared" si="24"/>
        <v>uF</v>
      </c>
      <c r="P165" s="8">
        <f>IMABS(K165)</f>
        <v>55.46834707111444</v>
      </c>
      <c r="Q165" s="26">
        <f t="shared" si="25"/>
        <v>0.003630944864044485</v>
      </c>
      <c r="R165" s="5">
        <f t="shared" si="26"/>
        <v>55.4687127106138</v>
      </c>
      <c r="S165" s="15">
        <f t="shared" si="27"/>
        <v>-15276.660700605511</v>
      </c>
      <c r="T165" s="16">
        <f t="shared" si="28"/>
        <v>0.11838836603210363</v>
      </c>
      <c r="U165" s="1" t="str">
        <f t="shared" si="29"/>
        <v>uF</v>
      </c>
    </row>
    <row r="166" spans="2:21" ht="12.75">
      <c r="B166" s="25">
        <v>88.5</v>
      </c>
      <c r="C166" s="25">
        <v>-25.7999999999999</v>
      </c>
      <c r="D166" s="25">
        <v>-1.5</v>
      </c>
      <c r="E166" s="25">
        <f t="shared" si="20"/>
        <v>0.05126856392040755</v>
      </c>
      <c r="F166" s="25">
        <f t="shared" si="21"/>
        <v>-0.0013425145937846388</v>
      </c>
      <c r="G166" s="5">
        <f>20*LOG(IMABS(J166))</f>
        <v>-25.799999999999898</v>
      </c>
      <c r="H166" s="5">
        <f t="shared" si="22"/>
        <v>1.1081171899662068</v>
      </c>
      <c r="I166" s="5">
        <f>20*LOG(IMABS(IMDIV(IMSUB(K166,$I$4+0),IMSUM(K166,$I$4+0))))</f>
        <v>-16.462068685622004</v>
      </c>
      <c r="J166" s="3" t="str">
        <f>COMPLEX(E166,F166)</f>
        <v>5.12685639204076E-002-1.34251459378464E-003i</v>
      </c>
      <c r="K166" t="str">
        <f>IMDIV((IMPRODUCT($G$4,(IMSUM(1,J166)))),(IMSUB(1,J166)))</f>
        <v>55.4036958797786-0.149152852510275i</v>
      </c>
      <c r="L166" s="8">
        <f>IMREAL(K166)</f>
        <v>55.4036958797786</v>
      </c>
      <c r="M166" s="8">
        <f>IMAGINARY(K166)</f>
        <v>-0.149152852510275</v>
      </c>
      <c r="N166" s="11">
        <f t="shared" si="23"/>
        <v>0.012057167587643592</v>
      </c>
      <c r="O166" s="8" t="str">
        <f t="shared" si="24"/>
        <v>uF</v>
      </c>
      <c r="P166" s="8">
        <f>IMABS(K166)</f>
        <v>55.40389664736957</v>
      </c>
      <c r="Q166" s="26">
        <f t="shared" si="25"/>
        <v>0.0026921101587504964</v>
      </c>
      <c r="R166" s="5">
        <f t="shared" si="26"/>
        <v>55.40409741568806</v>
      </c>
      <c r="S166" s="15">
        <f t="shared" si="27"/>
        <v>-20580.174713728302</v>
      </c>
      <c r="T166" s="16">
        <f t="shared" si="28"/>
        <v>0.08738317161573221</v>
      </c>
      <c r="U166" s="1" t="str">
        <f t="shared" si="29"/>
        <v>pF</v>
      </c>
    </row>
    <row r="167" spans="2:21" ht="12.75">
      <c r="B167" s="25">
        <v>89</v>
      </c>
      <c r="C167" s="25">
        <v>-25.8999999999999</v>
      </c>
      <c r="D167" s="25">
        <v>-1</v>
      </c>
      <c r="E167" s="25">
        <f t="shared" si="20"/>
        <v>0.0506913491134175</v>
      </c>
      <c r="F167" s="25">
        <f t="shared" si="21"/>
        <v>-0.0008848207900736474</v>
      </c>
      <c r="G167" s="5">
        <f>20*LOG(IMABS(J167))</f>
        <v>-25.899999999999906</v>
      </c>
      <c r="H167" s="5">
        <f t="shared" si="22"/>
        <v>1.106813486154835</v>
      </c>
      <c r="I167" s="5">
        <f>20*LOG(IMABS(IMDIV(IMSUB(K167,$I$4+0),IMSUM(K167,$I$4+0))))</f>
        <v>-16.429638875411435</v>
      </c>
      <c r="J167" s="3" t="str">
        <f>COMPLEX(E167,F167)</f>
        <v>5.06913491134175E-002-8.84820790073647E-004i</v>
      </c>
      <c r="K167" t="str">
        <f>IMDIV((IMPRODUCT($G$4,(IMSUM(1,J167)))),(IMSUB(1,J167)))</f>
        <v>55.3397259484519-9.81838514299882E-002i</v>
      </c>
      <c r="L167" s="8">
        <f>IMREAL(K167)</f>
        <v>55.3397259484519</v>
      </c>
      <c r="M167" s="8">
        <f>IMAGINARY(K167)</f>
        <v>-0.0981838514299882</v>
      </c>
      <c r="N167" s="11">
        <f t="shared" si="23"/>
        <v>0.018213359544410782</v>
      </c>
      <c r="O167" s="8" t="str">
        <f t="shared" si="24"/>
        <v>uF</v>
      </c>
      <c r="P167" s="8">
        <f>IMABS(K167)</f>
        <v>55.33981304737524</v>
      </c>
      <c r="Q167" s="26">
        <f t="shared" si="25"/>
        <v>0.0017742019814381614</v>
      </c>
      <c r="R167" s="5">
        <f t="shared" si="26"/>
        <v>55.33990014643565</v>
      </c>
      <c r="S167" s="15">
        <f t="shared" si="27"/>
        <v>-31191.431824226318</v>
      </c>
      <c r="T167" s="16">
        <f t="shared" si="28"/>
        <v>0.05733169921877231</v>
      </c>
      <c r="U167" s="1" t="str">
        <f t="shared" si="29"/>
        <v>pF</v>
      </c>
    </row>
    <row r="168" spans="2:21" ht="12.75">
      <c r="B168" s="25">
        <v>89.5</v>
      </c>
      <c r="C168" s="25">
        <v>-25.9999999999999</v>
      </c>
      <c r="D168" s="25">
        <v>-0.5</v>
      </c>
      <c r="E168" s="25">
        <f t="shared" si="20"/>
        <v>0.0501168149953145</v>
      </c>
      <c r="F168" s="25">
        <f t="shared" si="21"/>
        <v>-0.00043736281855802725</v>
      </c>
      <c r="G168" s="5">
        <f>20*LOG(IMABS(J168))</f>
        <v>-25.9999999999999</v>
      </c>
      <c r="H168" s="5">
        <f t="shared" si="22"/>
        <v>1.1055262896435982</v>
      </c>
      <c r="I168" s="5">
        <f>20*LOG(IMABS(IMDIV(IMSUB(K168,$I$4+0),IMSUM(K168,$I$4+0))))</f>
        <v>-16.397403700984572</v>
      </c>
      <c r="J168" s="3" t="str">
        <f>COMPLEX(E168,F168)</f>
        <v>5.01168149953145E-002-4.37362818558027E-004i</v>
      </c>
      <c r="K168" t="str">
        <f>IMDIV((IMPRODUCT($G$4,(IMSUM(1,J168)))),(IMSUB(1,J168)))</f>
        <v>55.2760806573778-4.84731639531294E-002i</v>
      </c>
      <c r="L168" s="8">
        <f>IMREAL(K168)</f>
        <v>55.2760806573778</v>
      </c>
      <c r="M168" s="8">
        <f>IMAGINARY(K168)</f>
        <v>-0.0484731639531294</v>
      </c>
      <c r="N168" s="11">
        <f t="shared" si="23"/>
        <v>0.03668560860395481</v>
      </c>
      <c r="O168" s="8" t="str">
        <f t="shared" si="24"/>
        <v>uF</v>
      </c>
      <c r="P168" s="8">
        <f>IMABS(K168)</f>
        <v>55.27610191112033</v>
      </c>
      <c r="Q168" s="26">
        <f t="shared" si="25"/>
        <v>0.0008769283816192493</v>
      </c>
      <c r="R168" s="5">
        <f t="shared" si="26"/>
        <v>55.27612316487102</v>
      </c>
      <c r="S168" s="15">
        <f t="shared" si="27"/>
        <v>-63033.79423391861</v>
      </c>
      <c r="T168" s="16">
        <f t="shared" si="28"/>
        <v>0.02821133555725171</v>
      </c>
      <c r="U168" s="1" t="str">
        <f t="shared" si="29"/>
        <v>pF</v>
      </c>
    </row>
    <row r="169" spans="2:21" ht="12.75">
      <c r="B169" s="25">
        <v>90</v>
      </c>
      <c r="C169" s="25">
        <v>-26.0999999999999</v>
      </c>
      <c r="D169" s="25">
        <v>0</v>
      </c>
      <c r="E169" s="25">
        <f t="shared" si="20"/>
        <v>0.04954501908047959</v>
      </c>
      <c r="F169" s="25">
        <f t="shared" si="21"/>
        <v>0</v>
      </c>
      <c r="G169" s="5">
        <f>20*LOG(IMABS(J169))</f>
        <v>-26.099999999999902</v>
      </c>
      <c r="H169" s="5">
        <f t="shared" si="22"/>
        <v>1.1042553725849216</v>
      </c>
      <c r="I169" s="5">
        <f>20*LOG(IMABS(IMDIV(IMSUB(K169,$I$4+0),IMSUM(K169,$I$4+0))))</f>
        <v>-16.36537082288049</v>
      </c>
      <c r="J169" s="3" t="str">
        <f>COMPLEX(E169,F169)</f>
        <v>4.95450190804796E-002</v>
      </c>
      <c r="K169" t="str">
        <f>IMDIV((IMPRODUCT($G$4,(IMSUM(1,J169)))),(IMSUB(1,J169)))</f>
        <v>55.2127686292461</v>
      </c>
      <c r="L169" s="8">
        <f>IMREAL(K169)</f>
        <v>55.2127686292461</v>
      </c>
      <c r="M169" s="8">
        <f>IMAGINARY(K169)</f>
        <v>0</v>
      </c>
      <c r="N169" s="11">
        <f t="shared" si="23"/>
        <v>0</v>
      </c>
      <c r="O169" s="8" t="e">
        <f t="shared" si="24"/>
        <v>#DIV/0!</v>
      </c>
      <c r="P169" s="8">
        <f>IMABS(K169)</f>
        <v>55.2127686292461</v>
      </c>
      <c r="Q169" s="26">
        <f t="shared" si="25"/>
        <v>0</v>
      </c>
      <c r="R169" s="5">
        <f t="shared" si="26"/>
        <v>55.2127686292461</v>
      </c>
      <c r="S169" s="15" t="e">
        <f t="shared" si="27"/>
        <v>#DIV/0!</v>
      </c>
      <c r="T169" s="16" t="e">
        <f t="shared" si="28"/>
        <v>#DIV/0!</v>
      </c>
      <c r="U169" s="1" t="e">
        <f t="shared" si="29"/>
        <v>#DIV/0!</v>
      </c>
    </row>
    <row r="170" spans="2:21" ht="12.75">
      <c r="B170" s="25">
        <v>90.5</v>
      </c>
      <c r="C170" s="25">
        <v>-26.1999999999999</v>
      </c>
      <c r="D170" s="25">
        <v>0.5</v>
      </c>
      <c r="E170" s="25">
        <f t="shared" si="20"/>
        <v>0.048976017009177635</v>
      </c>
      <c r="F170" s="25">
        <f t="shared" si="21"/>
        <v>0.0004274072253570469</v>
      </c>
      <c r="G170" s="5">
        <f>20*LOG(IMABS(J170))</f>
        <v>-26.199999999999907</v>
      </c>
      <c r="H170" s="5">
        <f t="shared" si="22"/>
        <v>1.1030005107275385</v>
      </c>
      <c r="I170" s="5">
        <f>20*LOG(IMABS(IMDIV(IMSUB(K170,$I$4+0),IMSUM(K170,$I$4+0))))</f>
        <v>-16.333547366977</v>
      </c>
      <c r="J170" s="3" t="str">
        <f>COMPLEX(E170,F170)</f>
        <v>4.89760170091776E-002+4.27407225357047E-004i</v>
      </c>
      <c r="K170" t="str">
        <f>IMDIV((IMPRODUCT($G$4,(IMSUM(1,J170)))),(IMSUB(1,J170)))</f>
        <v>55.1497981027489+4.7256204110242E-002i</v>
      </c>
      <c r="L170" s="8">
        <f>IMREAL(K170)</f>
        <v>55.1497981027489</v>
      </c>
      <c r="M170" s="8">
        <f>IMAGINARY(K170)</f>
        <v>0.047256204110242</v>
      </c>
      <c r="N170" s="11">
        <f t="shared" si="23"/>
        <v>8.310561851828239E-05</v>
      </c>
      <c r="O170" s="8" t="str">
        <f t="shared" si="24"/>
        <v>uH</v>
      </c>
      <c r="P170" s="8">
        <f>IMABS(K170)</f>
        <v>55.14981834895555</v>
      </c>
      <c r="Q170" s="26">
        <f t="shared" si="25"/>
        <v>0.0008568699385299571</v>
      </c>
      <c r="R170" s="5">
        <f t="shared" si="26"/>
        <v>55.14983859516961</v>
      </c>
      <c r="S170" s="15">
        <f t="shared" si="27"/>
        <v>64361.97153769273</v>
      </c>
      <c r="T170" s="16">
        <f t="shared" si="28"/>
        <v>113.1881316835765</v>
      </c>
      <c r="U170" s="1" t="str">
        <f t="shared" si="29"/>
        <v>uH</v>
      </c>
    </row>
    <row r="171" spans="2:21" ht="12.75">
      <c r="B171" s="25">
        <v>91</v>
      </c>
      <c r="C171" s="25">
        <v>-26.2999999999999</v>
      </c>
      <c r="D171" s="25">
        <v>1</v>
      </c>
      <c r="E171" s="25">
        <f t="shared" si="20"/>
        <v>0.04840986257873803</v>
      </c>
      <c r="F171" s="25">
        <f t="shared" si="21"/>
        <v>0.000844997294477963</v>
      </c>
      <c r="G171" s="5">
        <f>20*LOG(IMABS(J171))</f>
        <v>-26.299999999999905</v>
      </c>
      <c r="H171" s="5">
        <f t="shared" si="22"/>
        <v>1.1017614833490172</v>
      </c>
      <c r="I171" s="5">
        <f>20*LOG(IMABS(IMDIV(IMSUB(K171,$I$4+0),IMSUM(K171,$I$4+0))))</f>
        <v>-16.301939949587517</v>
      </c>
      <c r="J171" s="3" t="str">
        <f>COMPLEX(E171,F171)</f>
        <v>4.8409862578738E-002+8.44997294477963E-004i</v>
      </c>
      <c r="K171" t="str">
        <f>IMDIV((IMPRODUCT($G$4,(IMSUM(1,J171)))),(IMSUB(1,J171)))</f>
        <v>55.0871769430135+9.33157845055123E-002i</v>
      </c>
      <c r="L171" s="8">
        <f>IMREAL(K171)</f>
        <v>55.0871769430135</v>
      </c>
      <c r="M171" s="8">
        <f>IMAGINARY(K171)</f>
        <v>0.0933157845055123</v>
      </c>
      <c r="N171" s="11">
        <f t="shared" si="23"/>
        <v>0.00016320514695110307</v>
      </c>
      <c r="O171" s="8" t="str">
        <f t="shared" si="24"/>
        <v>uH</v>
      </c>
      <c r="P171" s="8">
        <f>IMABS(K171)</f>
        <v>55.08725597982275</v>
      </c>
      <c r="Q171" s="26">
        <f t="shared" si="25"/>
        <v>0.001693965632002625</v>
      </c>
      <c r="R171" s="5">
        <f t="shared" si="26"/>
        <v>55.08733501674538</v>
      </c>
      <c r="S171" s="15">
        <f t="shared" si="27"/>
        <v>32519.747730430943</v>
      </c>
      <c r="T171" s="16">
        <f t="shared" si="28"/>
        <v>56.875589004390434</v>
      </c>
      <c r="U171" s="1" t="str">
        <f t="shared" si="29"/>
        <v>uH</v>
      </c>
    </row>
    <row r="172" spans="2:21" ht="12.75">
      <c r="B172" s="25">
        <v>91.5</v>
      </c>
      <c r="C172" s="25">
        <v>-26.3999999999999</v>
      </c>
      <c r="D172" s="25">
        <v>1.5</v>
      </c>
      <c r="E172" s="25">
        <f t="shared" si="20"/>
        <v>0.047846607774405796</v>
      </c>
      <c r="F172" s="25">
        <f t="shared" si="21"/>
        <v>0.0012529075185322397</v>
      </c>
      <c r="G172" s="5">
        <f>20*LOG(IMABS(J172))</f>
        <v>-26.399999999999903</v>
      </c>
      <c r="H172" s="5">
        <f t="shared" si="22"/>
        <v>1.1005380731898065</v>
      </c>
      <c r="I172" s="5">
        <f>20*LOG(IMABS(IMDIV(IMSUB(K172,$I$4+0),IMSUM(K172,$I$4+0))))</f>
        <v>-16.270554701618686</v>
      </c>
      <c r="J172" s="3" t="str">
        <f>COMPLEX(E172,F172)</f>
        <v>4.78466077744058E-002+1.25290751853224E-003i</v>
      </c>
      <c r="K172" t="str">
        <f>IMDIV((IMPRODUCT($G$4,(IMSUM(1,J172)))),(IMSUB(1,J172)))</f>
        <v>55.0249126518162+0.138198848808465i</v>
      </c>
      <c r="L172" s="8">
        <f>IMREAL(K172)</f>
        <v>55.0249126518162</v>
      </c>
      <c r="M172" s="8">
        <f>IMAGINARY(K172)</f>
        <v>0.138198848808465</v>
      </c>
      <c r="N172" s="11">
        <f t="shared" si="23"/>
        <v>0.00024038284062816062</v>
      </c>
      <c r="O172" s="8" t="str">
        <f t="shared" si="24"/>
        <v>uH</v>
      </c>
      <c r="P172" s="8">
        <f>IMABS(K172)</f>
        <v>55.02508619949463</v>
      </c>
      <c r="Q172" s="26">
        <f t="shared" si="25"/>
        <v>0.00251156870857665</v>
      </c>
      <c r="R172" s="5">
        <f t="shared" si="26"/>
        <v>55.02525974772043</v>
      </c>
      <c r="S172" s="15">
        <f t="shared" si="27"/>
        <v>21908.72165265358</v>
      </c>
      <c r="T172" s="16">
        <f t="shared" si="28"/>
        <v>38.10799287261482</v>
      </c>
      <c r="U172" s="1" t="str">
        <f t="shared" si="29"/>
        <v>uH</v>
      </c>
    </row>
    <row r="173" spans="2:21" ht="12.75">
      <c r="B173" s="25">
        <v>92</v>
      </c>
      <c r="C173" s="25">
        <v>-26.4999999999999</v>
      </c>
      <c r="D173" s="25">
        <v>2</v>
      </c>
      <c r="E173" s="25">
        <f t="shared" si="20"/>
        <v>0.047286302799864566</v>
      </c>
      <c r="F173" s="25">
        <f t="shared" si="21"/>
        <v>0.0016512740801910555</v>
      </c>
      <c r="G173" s="5">
        <f>20*LOG(IMABS(J173))</f>
        <v>-26.499999999999897</v>
      </c>
      <c r="H173" s="5">
        <f t="shared" si="22"/>
        <v>1.099330066388754</v>
      </c>
      <c r="I173" s="5">
        <f>20*LOG(IMABS(IMDIV(IMSUB(K173,$I$4+0),IMSUM(K173,$I$4+0))))</f>
        <v>-16.239397291805275</v>
      </c>
      <c r="J173" s="3" t="str">
        <f>COMPLEX(E173,F173)</f>
        <v>4.72863027998646E-002+1.65127408019106E-003i</v>
      </c>
      <c r="K173" t="str">
        <f>IMDIV((IMPRODUCT($G$4,(IMSUM(1,J173)))),(IMSUB(1,J173)))</f>
        <v>54.9630123775802+0.181925275376262i</v>
      </c>
      <c r="L173" s="8">
        <f>IMREAL(K173)</f>
        <v>54.9630123775802</v>
      </c>
      <c r="M173" s="8">
        <f>IMAGINARY(K173)</f>
        <v>0.181925275376262</v>
      </c>
      <c r="N173" s="11">
        <f t="shared" si="23"/>
        <v>0.0003147207266248518</v>
      </c>
      <c r="O173" s="8" t="str">
        <f t="shared" si="24"/>
        <v>uH</v>
      </c>
      <c r="P173" s="8">
        <f>IMABS(K173)</f>
        <v>54.963313459287136</v>
      </c>
      <c r="Q173" s="26">
        <f t="shared" si="25"/>
        <v>0.003309958233848016</v>
      </c>
      <c r="R173" s="5">
        <f t="shared" si="26"/>
        <v>54.96361454264337</v>
      </c>
      <c r="S173" s="15">
        <f t="shared" si="27"/>
        <v>16605.531145553163</v>
      </c>
      <c r="T173" s="16">
        <f t="shared" si="28"/>
        <v>28.72665613566532</v>
      </c>
      <c r="U173" s="1" t="str">
        <f t="shared" si="29"/>
        <v>uH</v>
      </c>
    </row>
    <row r="174" spans="2:21" ht="12.75">
      <c r="B174" s="25">
        <v>92.5</v>
      </c>
      <c r="C174" s="25">
        <v>-26.5999999999999</v>
      </c>
      <c r="D174" s="25">
        <v>2.5</v>
      </c>
      <c r="E174" s="25">
        <f t="shared" si="20"/>
        <v>0.04672899610743195</v>
      </c>
      <c r="F174" s="25">
        <f t="shared" si="21"/>
        <v>0.002040232031218668</v>
      </c>
      <c r="G174" s="5">
        <f>20*LOG(IMABS(J174))</f>
        <v>-26.599999999999913</v>
      </c>
      <c r="H174" s="5">
        <f t="shared" si="22"/>
        <v>1.098137252420064</v>
      </c>
      <c r="I174" s="5">
        <f>20*LOG(IMABS(IMDIV(IMSUB(K174,$I$4+0),IMSUM(K174,$I$4+0))))</f>
        <v>-16.20847294904111</v>
      </c>
      <c r="J174" s="3" t="str">
        <f>COMPLEX(E174,F174)</f>
        <v>4.67289961074319E-002+2.04023203121867E-003i</v>
      </c>
      <c r="K174" t="str">
        <f>IMDIV((IMPRODUCT($G$4,(IMSUM(1,J174)))),(IMSUB(1,J174)))</f>
        <v>54.9014829251654+0.224514712723163i</v>
      </c>
      <c r="L174" s="8">
        <f>IMREAL(K174)</f>
        <v>54.9014829251654</v>
      </c>
      <c r="M174" s="8">
        <f>IMAGINARY(K174)</f>
        <v>0.224514712723163</v>
      </c>
      <c r="N174" s="11">
        <f t="shared" si="23"/>
        <v>0.00038629866299187286</v>
      </c>
      <c r="O174" s="8" t="str">
        <f t="shared" si="24"/>
        <v>uH</v>
      </c>
      <c r="P174" s="8">
        <f>IMABS(K174)</f>
        <v>54.90194198968246</v>
      </c>
      <c r="Q174" s="26">
        <f t="shared" si="25"/>
        <v>0.004089410718271352</v>
      </c>
      <c r="R174" s="5">
        <f t="shared" si="26"/>
        <v>54.90240105803802</v>
      </c>
      <c r="S174" s="15">
        <f t="shared" si="27"/>
        <v>13425.504269535928</v>
      </c>
      <c r="T174" s="16">
        <f t="shared" si="28"/>
        <v>23.099841816194473</v>
      </c>
      <c r="U174" s="1" t="str">
        <f t="shared" si="29"/>
        <v>uH</v>
      </c>
    </row>
    <row r="175" spans="2:21" ht="12.75">
      <c r="B175" s="25">
        <v>93</v>
      </c>
      <c r="C175" s="25">
        <v>-26.6999999999999</v>
      </c>
      <c r="D175" s="25">
        <v>3</v>
      </c>
      <c r="E175" s="25">
        <f t="shared" si="20"/>
        <v>0.046174734427929305</v>
      </c>
      <c r="F175" s="25">
        <f t="shared" si="21"/>
        <v>0.002419915290351963</v>
      </c>
      <c r="G175" s="5">
        <f>20*LOG(IMABS(J175))</f>
        <v>-26.699999999999907</v>
      </c>
      <c r="H175" s="5">
        <f t="shared" si="22"/>
        <v>1.0969594240316574</v>
      </c>
      <c r="I175" s="5">
        <f>20*LOG(IMABS(IMDIV(IMSUB(K175,$I$4+0),IMSUM(K175,$I$4+0))))</f>
        <v>-16.177786483820288</v>
      </c>
      <c r="J175" s="3" t="str">
        <f>COMPLEX(E175,F175)</f>
        <v>4.61747344279293E-002+2.41991529035196E-003i</v>
      </c>
      <c r="K175" t="str">
        <f>IMDIV((IMPRODUCT($G$4,(IMSUM(1,J175)))),(IMSUB(1,J175)))</f>
        <v>54.8403307654407+0.265986579116966i</v>
      </c>
      <c r="L175" s="8">
        <f>IMREAL(K175)</f>
        <v>54.8403307654407</v>
      </c>
      <c r="M175" s="8">
        <f>IMAGINARY(K175)</f>
        <v>0.265986579116966</v>
      </c>
      <c r="N175" s="11">
        <f t="shared" si="23"/>
        <v>0.0004551943963717059</v>
      </c>
      <c r="O175" s="8" t="str">
        <f t="shared" si="24"/>
        <v>uH</v>
      </c>
      <c r="P175" s="8">
        <f>IMABS(K175)</f>
        <v>54.84097580571677</v>
      </c>
      <c r="Q175" s="26">
        <f t="shared" si="25"/>
        <v>0.004850200124697015</v>
      </c>
      <c r="R175" s="5">
        <f t="shared" si="26"/>
        <v>54.8416208535799</v>
      </c>
      <c r="S175" s="15">
        <f t="shared" si="27"/>
        <v>11307.084129235962</v>
      </c>
      <c r="T175" s="16">
        <f t="shared" si="28"/>
        <v>19.350304635740027</v>
      </c>
      <c r="U175" s="1" t="str">
        <f t="shared" si="29"/>
        <v>uH</v>
      </c>
    </row>
    <row r="176" spans="2:21" ht="12.75">
      <c r="B176" s="25">
        <v>93.5</v>
      </c>
      <c r="C176" s="25">
        <v>-26.7999999999999</v>
      </c>
      <c r="D176" s="25">
        <v>3.5</v>
      </c>
      <c r="E176" s="25">
        <f t="shared" si="20"/>
        <v>0.045623562800226475</v>
      </c>
      <c r="F176" s="25">
        <f t="shared" si="21"/>
        <v>0.002790456641462018</v>
      </c>
      <c r="G176" s="5">
        <f>20*LOG(IMABS(J176))</f>
        <v>-26.79999999999989</v>
      </c>
      <c r="H176" s="5">
        <f t="shared" si="22"/>
        <v>1.0957963771848864</v>
      </c>
      <c r="I176" s="5">
        <f>20*LOG(IMABS(IMDIV(IMSUB(K176,$I$4+0),IMSUM(K176,$I$4+0))))</f>
        <v>-16.14734230881507</v>
      </c>
      <c r="J176" s="3" t="str">
        <f>COMPLEX(E176,F176)</f>
        <v>4.56235628002265E-002+2.79045664146202E-003i</v>
      </c>
      <c r="K176" t="str">
        <f>IMDIV((IMPRODUCT($G$4,(IMSUM(1,J176)))),(IMSUB(1,J176)))</f>
        <v>54.779562044654+0.306360062340667i</v>
      </c>
      <c r="L176" s="8">
        <f>IMREAL(K176)</f>
        <v>54.779562044654</v>
      </c>
      <c r="M176" s="8">
        <f>IMAGINARY(K176)</f>
        <v>0.306360062340667</v>
      </c>
      <c r="N176" s="11">
        <f t="shared" si="23"/>
        <v>0.000521483618047683</v>
      </c>
      <c r="O176" s="8" t="str">
        <f t="shared" si="24"/>
        <v>uH</v>
      </c>
      <c r="P176" s="8">
        <f>IMABS(K176)</f>
        <v>54.78041871227249</v>
      </c>
      <c r="Q176" s="26">
        <f t="shared" si="25"/>
        <v>0.005592597876027836</v>
      </c>
      <c r="R176" s="5">
        <f t="shared" si="26"/>
        <v>54.78127539328794</v>
      </c>
      <c r="S176" s="15">
        <f t="shared" si="27"/>
        <v>9795.318134368807</v>
      </c>
      <c r="T176" s="16">
        <f t="shared" si="28"/>
        <v>16.67351123253987</v>
      </c>
      <c r="U176" s="1" t="str">
        <f t="shared" si="29"/>
        <v>uH</v>
      </c>
    </row>
    <row r="177" spans="2:21" ht="12.75">
      <c r="B177" s="25">
        <v>94</v>
      </c>
      <c r="C177" s="25">
        <v>-26.8999999999999</v>
      </c>
      <c r="D177" s="25">
        <v>4</v>
      </c>
      <c r="E177" s="25">
        <f t="shared" si="20"/>
        <v>0.04507552460046307</v>
      </c>
      <c r="F177" s="25">
        <f t="shared" si="21"/>
        <v>0.003151987731991658</v>
      </c>
      <c r="G177" s="5">
        <f>20*LOG(IMABS(J177))</f>
        <v>-26.899999999999892</v>
      </c>
      <c r="H177" s="5">
        <f t="shared" si="22"/>
        <v>1.0946479109955882</v>
      </c>
      <c r="I177" s="5">
        <f>20*LOG(IMABS(IMDIV(IMSUB(K177,$I$4+0),IMSUM(K177,$I$4+0))))</f>
        <v>-16.117144458607985</v>
      </c>
      <c r="J177" s="3" t="str">
        <f>COMPLEX(E177,F177)</f>
        <v>4.50755246004631E-002+3.15198773199166E-003i</v>
      </c>
      <c r="K177" t="str">
        <f>IMDIV((IMPRODUCT($G$4,(IMSUM(1,J177)))),(IMSUB(1,J177)))</f>
        <v>54.7191825935932+0.345654119610976i</v>
      </c>
      <c r="L177" s="8">
        <f>IMREAL(K177)</f>
        <v>54.7191825935932</v>
      </c>
      <c r="M177" s="8">
        <f>IMAGINARY(K177)</f>
        <v>0.345654119610976</v>
      </c>
      <c r="N177" s="11">
        <f t="shared" si="23"/>
        <v>0.0005852400184698305</v>
      </c>
      <c r="O177" s="8" t="str">
        <f t="shared" si="24"/>
        <v>uH</v>
      </c>
      <c r="P177" s="8">
        <f>IMABS(K177)</f>
        <v>54.720274309266735</v>
      </c>
      <c r="Q177" s="26">
        <f t="shared" si="25"/>
        <v>0.006316872862999362</v>
      </c>
      <c r="R177" s="5">
        <f t="shared" si="26"/>
        <v>54.72136604672136</v>
      </c>
      <c r="S177" s="15">
        <f t="shared" si="27"/>
        <v>8662.730315065846</v>
      </c>
      <c r="T177" s="16">
        <f t="shared" si="28"/>
        <v>14.66719521611427</v>
      </c>
      <c r="U177" s="1" t="str">
        <f t="shared" si="29"/>
        <v>uH</v>
      </c>
    </row>
    <row r="178" spans="2:21" ht="12.75">
      <c r="B178" s="25">
        <v>94.5</v>
      </c>
      <c r="C178" s="25">
        <v>-26.9999999999999</v>
      </c>
      <c r="D178" s="25">
        <v>4.5</v>
      </c>
      <c r="E178" s="25">
        <f t="shared" si="20"/>
        <v>0.04453066157094792</v>
      </c>
      <c r="F178" s="25">
        <f t="shared" si="21"/>
        <v>0.003504639071663046</v>
      </c>
      <c r="G178" s="5">
        <f>20*LOG(IMABS(J178))</f>
        <v>-26.999999999999904</v>
      </c>
      <c r="H178" s="5">
        <f t="shared" si="22"/>
        <v>1.0935138276764227</v>
      </c>
      <c r="I178" s="5">
        <f>20*LOG(IMABS(IMDIV(IMSUB(K178,$I$4+0),IMSUM(K178,$I$4+0))))</f>
        <v>-16.087196608603083</v>
      </c>
      <c r="J178" s="3" t="str">
        <f>COMPLEX(E178,F178)</f>
        <v>4.45306615709479E-002+3.50463907166305E-003i</v>
      </c>
      <c r="K178" t="str">
        <f>IMDIV((IMPRODUCT($G$4,(IMSUM(1,J178)))),(IMSUB(1,J178)))</f>
        <v>54.659197936546+0.383887477645701i</v>
      </c>
      <c r="L178" s="8">
        <f>IMREAL(K178)</f>
        <v>54.659197936546</v>
      </c>
      <c r="M178" s="8">
        <f>IMAGINARY(K178)</f>
        <v>0.383887477645701</v>
      </c>
      <c r="N178" s="11">
        <f t="shared" si="23"/>
        <v>0.0006465353403004528</v>
      </c>
      <c r="O178" s="8" t="str">
        <f t="shared" si="24"/>
        <v>uH</v>
      </c>
      <c r="P178" s="8">
        <f>IMABS(K178)</f>
        <v>54.66054599674254</v>
      </c>
      <c r="Q178" s="26">
        <f t="shared" si="25"/>
        <v>0.007023291452087478</v>
      </c>
      <c r="R178" s="5">
        <f t="shared" si="26"/>
        <v>54.661894090186316</v>
      </c>
      <c r="S178" s="15">
        <f t="shared" si="27"/>
        <v>7782.945427095951</v>
      </c>
      <c r="T178" s="16">
        <f t="shared" si="28"/>
        <v>13.107875518907758</v>
      </c>
      <c r="U178" s="1" t="str">
        <f t="shared" si="29"/>
        <v>uH</v>
      </c>
    </row>
    <row r="179" spans="2:21" ht="12.75">
      <c r="B179" s="25">
        <v>95</v>
      </c>
      <c r="C179" s="25">
        <v>-27.0999999999999</v>
      </c>
      <c r="D179" s="25">
        <v>5</v>
      </c>
      <c r="E179" s="25">
        <f t="shared" si="20"/>
        <v>0.04398901384873752</v>
      </c>
      <c r="F179" s="25">
        <f t="shared" si="21"/>
        <v>0.0038485400314494074</v>
      </c>
      <c r="G179" s="5">
        <f>20*LOG(IMABS(J179))</f>
        <v>-27.099999999999905</v>
      </c>
      <c r="H179" s="5">
        <f t="shared" si="22"/>
        <v>1.092393932480477</v>
      </c>
      <c r="I179" s="5">
        <f>20*LOG(IMABS(IMDIV(IMSUB(K179,$I$4+0),IMSUM(K179,$I$4+0))))</f>
        <v>-16.057502093137014</v>
      </c>
      <c r="J179" s="3" t="str">
        <f>COMPLEX(E179,F179)</f>
        <v>4.39890138487375E-002+3.84854003144941E-003i</v>
      </c>
      <c r="K179" t="str">
        <f>IMDIV((IMPRODUCT($G$4,(IMSUM(1,J179)))),(IMSUB(1,J179)))</f>
        <v>54.5996133000538+0.421078632872209i</v>
      </c>
      <c r="L179" s="8">
        <f>IMREAL(K179)</f>
        <v>54.5996133000538</v>
      </c>
      <c r="M179" s="8">
        <f>IMAGINARY(K179)</f>
        <v>0.421078632872209</v>
      </c>
      <c r="N179" s="11">
        <f t="shared" si="23"/>
        <v>0.0007054394300209422</v>
      </c>
      <c r="O179" s="8" t="str">
        <f t="shared" si="24"/>
        <v>uH</v>
      </c>
      <c r="P179" s="8">
        <f>IMABS(K179)</f>
        <v>54.601236979856715</v>
      </c>
      <c r="Q179" s="26">
        <f t="shared" si="25"/>
        <v>0.007712117493546316</v>
      </c>
      <c r="R179" s="5">
        <f t="shared" si="26"/>
        <v>54.60286070794453</v>
      </c>
      <c r="S179" s="15">
        <f t="shared" si="27"/>
        <v>7080.138594055072</v>
      </c>
      <c r="T179" s="16">
        <f t="shared" si="28"/>
        <v>11.861463737048071</v>
      </c>
      <c r="U179" s="1" t="str">
        <f t="shared" si="29"/>
        <v>uH</v>
      </c>
    </row>
    <row r="180" spans="2:21" ht="12.75">
      <c r="B180" s="25">
        <v>95.5</v>
      </c>
      <c r="C180" s="25">
        <v>-27.1999999999999</v>
      </c>
      <c r="D180" s="25">
        <v>5.5</v>
      </c>
      <c r="E180" s="25">
        <f t="shared" si="20"/>
        <v>0.043450619993895136</v>
      </c>
      <c r="F180" s="25">
        <f t="shared" si="21"/>
        <v>0.004183818842805103</v>
      </c>
      <c r="G180" s="5">
        <f>20*LOG(IMABS(J180))</f>
        <v>-27.19999999999991</v>
      </c>
      <c r="H180" s="5">
        <f t="shared" si="22"/>
        <v>1.0912880336460933</v>
      </c>
      <c r="I180" s="5">
        <f>20*LOG(IMABS(IMDIV(IMSUB(K180,$I$4+0),IMSUM(K180,$I$4+0))))</f>
        <v>-16.02806392281813</v>
      </c>
      <c r="J180" s="3" t="str">
        <f>COMPLEX(E180,F180)</f>
        <v>4.34506199938951E-002+4.1838188428051E-003i</v>
      </c>
      <c r="K180" t="str">
        <f>IMDIV((IMPRODUCT($G$4,(IMSUM(1,J180)))),(IMSUB(1,J180)))</f>
        <v>54.5404336214735+0.45724585176956i</v>
      </c>
      <c r="L180" s="8">
        <f>IMREAL(K180)</f>
        <v>54.5404336214735</v>
      </c>
      <c r="M180" s="8">
        <f>IMAGINARY(K180)</f>
        <v>0.45724585176956</v>
      </c>
      <c r="N180" s="11">
        <f t="shared" si="23"/>
        <v>0.0007620202881402046</v>
      </c>
      <c r="O180" s="8" t="str">
        <f t="shared" si="24"/>
        <v>uH</v>
      </c>
      <c r="P180" s="8">
        <f>IMABS(K180)</f>
        <v>54.54235027377641</v>
      </c>
      <c r="Q180" s="26">
        <f t="shared" si="25"/>
        <v>0.008383612329578813</v>
      </c>
      <c r="R180" s="5">
        <f t="shared" si="26"/>
        <v>54.544266993434036</v>
      </c>
      <c r="S180" s="15">
        <f t="shared" si="27"/>
        <v>6506.0578720932235</v>
      </c>
      <c r="T180" s="16">
        <f t="shared" si="28"/>
        <v>10.84263110351387</v>
      </c>
      <c r="U180" s="1" t="str">
        <f t="shared" si="29"/>
        <v>uH</v>
      </c>
    </row>
    <row r="181" spans="2:21" ht="12.75">
      <c r="B181" s="25">
        <v>96</v>
      </c>
      <c r="C181" s="25">
        <v>-27.2999999999999</v>
      </c>
      <c r="D181" s="25">
        <v>6</v>
      </c>
      <c r="E181" s="25">
        <f t="shared" si="20"/>
        <v>0.04291551701743211</v>
      </c>
      <c r="F181" s="25">
        <f t="shared" si="21"/>
        <v>0.004510602597148326</v>
      </c>
      <c r="G181" s="5">
        <f>20*LOG(IMABS(J181))</f>
        <v>-27.299999999999912</v>
      </c>
      <c r="H181" s="5">
        <f t="shared" si="22"/>
        <v>1.0901959423428955</v>
      </c>
      <c r="I181" s="5">
        <f>20*LOG(IMABS(IMDIV(IMSUB(K181,$I$4+0),IMSUM(K181,$I$4+0))))</f>
        <v>-15.998884801114574</v>
      </c>
      <c r="J181" s="3" t="str">
        <f>COMPLEX(E181,F181)</f>
        <v>4.29155170174321E-002+4.51060259714833E-003i</v>
      </c>
      <c r="K181" t="str">
        <f>IMDIV((IMPRODUCT($G$4,(IMSUM(1,J181)))),(IMSUB(1,J181)))</f>
        <v>54.4816635573386+0.492407171337133i</v>
      </c>
      <c r="L181" s="8">
        <f>IMREAL(K181)</f>
        <v>54.4816635573386</v>
      </c>
      <c r="M181" s="8">
        <f>IMAGINARY(K181)</f>
        <v>0.492407171337133</v>
      </c>
      <c r="N181" s="11">
        <f t="shared" si="23"/>
        <v>0.0008163441180437767</v>
      </c>
      <c r="O181" s="8" t="str">
        <f t="shared" si="24"/>
        <v>uH</v>
      </c>
      <c r="P181" s="8">
        <f>IMABS(K181)</f>
        <v>54.483888708474375</v>
      </c>
      <c r="Q181" s="26">
        <f t="shared" si="25"/>
        <v>0.009038034802643365</v>
      </c>
      <c r="R181" s="5">
        <f t="shared" si="26"/>
        <v>54.48611395049022</v>
      </c>
      <c r="S181" s="15">
        <f t="shared" si="27"/>
        <v>6028.535532365355</v>
      </c>
      <c r="T181" s="16">
        <f t="shared" si="28"/>
        <v>9.994491974802886</v>
      </c>
      <c r="U181" s="1" t="str">
        <f t="shared" si="29"/>
        <v>uH</v>
      </c>
    </row>
    <row r="182" spans="2:21" ht="12.75">
      <c r="B182" s="25">
        <v>96.5</v>
      </c>
      <c r="C182" s="25">
        <v>-27.3999999999999</v>
      </c>
      <c r="D182" s="25">
        <v>6.5</v>
      </c>
      <c r="E182" s="25">
        <f t="shared" si="20"/>
        <v>0.04238374040893289</v>
      </c>
      <c r="F182" s="25">
        <f t="shared" si="21"/>
        <v>0.004829017245590802</v>
      </c>
      <c r="G182" s="5">
        <f>20*LOG(IMABS(J182))</f>
        <v>-27.3999999999999</v>
      </c>
      <c r="H182" s="5">
        <f t="shared" si="22"/>
        <v>1.0891174726189814</v>
      </c>
      <c r="I182" s="5">
        <f>20*LOG(IMABS(IMDIV(IMSUB(K182,$I$4+0),IMSUM(K182,$I$4+0))))</f>
        <v>-15.969967140217422</v>
      </c>
      <c r="J182" s="3" t="str">
        <f>COMPLEX(E182,F182)</f>
        <v>4.23837404089329E-002+4.8290172455908E-003i</v>
      </c>
      <c r="K182" t="str">
        <f>IMDIV((IMPRODUCT($G$4,(IMSUM(1,J182)))),(IMSUB(1,J182)))</f>
        <v>54.4233074915319+0.526580399682828i</v>
      </c>
      <c r="L182" s="8">
        <f>IMREAL(K182)</f>
        <v>54.4233074915319</v>
      </c>
      <c r="M182" s="8">
        <f>IMAGINARY(K182)</f>
        <v>0.526580399682828</v>
      </c>
      <c r="N182" s="11">
        <f t="shared" si="23"/>
        <v>0.0008684753735215336</v>
      </c>
      <c r="O182" s="8" t="str">
        <f t="shared" si="24"/>
        <v>uH</v>
      </c>
      <c r="P182" s="8">
        <f>IMABS(K182)</f>
        <v>54.425854933433634</v>
      </c>
      <c r="Q182" s="26">
        <f t="shared" si="25"/>
        <v>0.009675641263897132</v>
      </c>
      <c r="R182" s="5">
        <f t="shared" si="26"/>
        <v>54.42840249457583</v>
      </c>
      <c r="S182" s="15">
        <f t="shared" si="27"/>
        <v>5625.301828589425</v>
      </c>
      <c r="T182" s="16">
        <f t="shared" si="28"/>
        <v>9.277664169988443</v>
      </c>
      <c r="U182" s="1" t="str">
        <f t="shared" si="29"/>
        <v>uH</v>
      </c>
    </row>
    <row r="183" spans="2:21" ht="12.75">
      <c r="B183" s="25">
        <v>97</v>
      </c>
      <c r="C183" s="25">
        <v>-27.4999999999999</v>
      </c>
      <c r="D183" s="25">
        <v>7</v>
      </c>
      <c r="E183" s="25">
        <f t="shared" si="20"/>
        <v>0.04185532416386455</v>
      </c>
      <c r="F183" s="25">
        <f t="shared" si="21"/>
        <v>0.005139187598908841</v>
      </c>
      <c r="G183" s="5">
        <f>20*LOG(IMABS(J183))</f>
        <v>-27.499999999999893</v>
      </c>
      <c r="H183" s="5">
        <f t="shared" si="22"/>
        <v>1.0880524413492505</v>
      </c>
      <c r="I183" s="5">
        <f>20*LOG(IMABS(IMDIV(IMSUB(K183,$I$4+0),IMSUM(K183,$I$4+0))))</f>
        <v>-15.941313076202137</v>
      </c>
      <c r="J183" s="3" t="str">
        <f>COMPLEX(E183,F183)</f>
        <v>4.18553241638646E-002+5.13918759890884E-003i</v>
      </c>
      <c r="K183" t="str">
        <f>IMDIV((IMPRODUCT($G$4,(IMSUM(1,J183)))),(IMSUB(1,J183)))</f>
        <v>54.365369543263+0.559783116724227i</v>
      </c>
      <c r="L183" s="8">
        <f>IMREAL(K183)</f>
        <v>54.365369543263</v>
      </c>
      <c r="M183" s="8">
        <f>IMAGINARY(K183)</f>
        <v>0.559783116724227</v>
      </c>
      <c r="N183" s="11">
        <f t="shared" si="23"/>
        <v>0.0009184768050108057</v>
      </c>
      <c r="O183" s="8" t="str">
        <f t="shared" si="24"/>
        <v>uH</v>
      </c>
      <c r="P183" s="8">
        <f>IMABS(K183)</f>
        <v>54.368251422253024</v>
      </c>
      <c r="Q183" s="26">
        <f t="shared" si="25"/>
        <v>0.010296685581779435</v>
      </c>
      <c r="R183" s="5">
        <f t="shared" si="26"/>
        <v>54.3711334540099</v>
      </c>
      <c r="S183" s="15">
        <f t="shared" si="27"/>
        <v>5280.450007157903</v>
      </c>
      <c r="T183" s="16">
        <f t="shared" si="28"/>
        <v>8.664017735967159</v>
      </c>
      <c r="U183" s="1" t="str">
        <f t="shared" si="29"/>
        <v>uH</v>
      </c>
    </row>
    <row r="184" spans="2:21" ht="12.75">
      <c r="B184" s="25">
        <v>97.5</v>
      </c>
      <c r="C184" s="25">
        <v>-27.5999999999999</v>
      </c>
      <c r="D184" s="25">
        <v>7.5</v>
      </c>
      <c r="E184" s="25">
        <f t="shared" si="20"/>
        <v>0.041330300810573734</v>
      </c>
      <c r="F184" s="25">
        <f t="shared" si="21"/>
        <v>0.005441237327750402</v>
      </c>
      <c r="G184" s="5">
        <f>20*LOG(IMABS(J184))</f>
        <v>-27.599999999999905</v>
      </c>
      <c r="H184" s="5">
        <f t="shared" si="22"/>
        <v>1.08700066818484</v>
      </c>
      <c r="I184" s="5">
        <f>20*LOG(IMABS(IMDIV(IMSUB(K184,$I$4+0),IMSUM(K184,$I$4+0))))</f>
        <v>-15.912924483515788</v>
      </c>
      <c r="J184" s="3" t="str">
        <f>COMPLEX(E184,F184)</f>
        <v>4.13303008105737E-002+5.4412373277504E-003i</v>
      </c>
      <c r="K184" t="str">
        <f>IMDIV((IMPRODUCT($G$4,(IMSUM(1,J184)))),(IMSUB(1,J184)))</f>
        <v>54.3078535748638+0.59203267499636i</v>
      </c>
      <c r="L184" s="8">
        <f>IMREAL(K184)</f>
        <v>54.3078535748638</v>
      </c>
      <c r="M184" s="8">
        <f>IMAGINARY(K184)</f>
        <v>0.59203267499636</v>
      </c>
      <c r="N184" s="11">
        <f t="shared" si="23"/>
        <v>0.0009664095045906488</v>
      </c>
      <c r="O184" s="8" t="str">
        <f t="shared" si="24"/>
        <v>uH</v>
      </c>
      <c r="P184" s="8">
        <f>IMABS(K184)</f>
        <v>54.31108047716516</v>
      </c>
      <c r="Q184" s="26">
        <f t="shared" si="25"/>
        <v>0.010901419150735508</v>
      </c>
      <c r="R184" s="5">
        <f t="shared" si="26"/>
        <v>54.31430757120487</v>
      </c>
      <c r="S184" s="15">
        <f t="shared" si="27"/>
        <v>4982.315313281054</v>
      </c>
      <c r="T184" s="16">
        <f t="shared" si="28"/>
        <v>8.132924206678204</v>
      </c>
      <c r="U184" s="1" t="str">
        <f t="shared" si="29"/>
        <v>uH</v>
      </c>
    </row>
    <row r="185" spans="2:21" ht="12.75">
      <c r="B185" s="25">
        <v>98</v>
      </c>
      <c r="C185" s="25">
        <v>-27.6999999999999</v>
      </c>
      <c r="D185" s="25">
        <v>8</v>
      </c>
      <c r="E185" s="25">
        <f t="shared" si="20"/>
        <v>0.040808701436971025</v>
      </c>
      <c r="F185" s="25">
        <f t="shared" si="21"/>
        <v>0.0057352889630725885</v>
      </c>
      <c r="G185" s="5">
        <f>20*LOG(IMABS(J185))</f>
        <v>-27.699999999999907</v>
      </c>
      <c r="H185" s="5">
        <f t="shared" si="22"/>
        <v>1.0859619755036425</v>
      </c>
      <c r="I185" s="5">
        <f>20*LOG(IMABS(IMDIV(IMSUB(K185,$I$4+0),IMSUM(K185,$I$4+0))))</f>
        <v>-15.884802988810115</v>
      </c>
      <c r="J185" s="3" t="str">
        <f>COMPLEX(E185,F185)</f>
        <v>4.0808701436971E-002+5.73528896307259E-003i</v>
      </c>
      <c r="K185" t="str">
        <f>IMDIV((IMPRODUCT($G$4,(IMSUM(1,J185)))),(IMSUB(1,J185)))</f>
        <v>54.2507631993962+0.623346200559912i</v>
      </c>
      <c r="L185" s="8">
        <f>IMREAL(K185)</f>
        <v>54.2507631993962</v>
      </c>
      <c r="M185" s="8">
        <f>IMAGINARY(K185)</f>
        <v>0.623346200559912</v>
      </c>
      <c r="N185" s="11">
        <f t="shared" si="23"/>
        <v>0.001012332949761857</v>
      </c>
      <c r="O185" s="8" t="str">
        <f t="shared" si="24"/>
        <v>uH</v>
      </c>
      <c r="P185" s="8">
        <f>IMABS(K185)</f>
        <v>54.25434423345943</v>
      </c>
      <c r="Q185" s="26">
        <f t="shared" si="25"/>
        <v>0.011490090900082484</v>
      </c>
      <c r="R185" s="5">
        <f t="shared" si="26"/>
        <v>54.25792550390285</v>
      </c>
      <c r="S185" s="15">
        <f t="shared" si="27"/>
        <v>4722.149369898662</v>
      </c>
      <c r="T185" s="16">
        <f t="shared" si="28"/>
        <v>7.668912390180114</v>
      </c>
      <c r="U185" s="1" t="str">
        <f t="shared" si="29"/>
        <v>uH</v>
      </c>
    </row>
    <row r="186" spans="2:21" ht="12.75">
      <c r="B186" s="25">
        <v>98.5</v>
      </c>
      <c r="C186" s="25">
        <v>-27.7999999999999</v>
      </c>
      <c r="D186" s="25">
        <v>8.5</v>
      </c>
      <c r="E186" s="25">
        <f t="shared" si="20"/>
        <v>0.040290555716905645</v>
      </c>
      <c r="F186" s="25">
        <f t="shared" si="21"/>
        <v>0.006021463896804373</v>
      </c>
      <c r="G186" s="5">
        <f>20*LOG(IMABS(J186))</f>
        <v>-27.799999999999912</v>
      </c>
      <c r="H186" s="5">
        <f t="shared" si="22"/>
        <v>1.0849361883618716</v>
      </c>
      <c r="I186" s="5">
        <f>20*LOG(IMABS(IMDIV(IMSUB(K186,$I$4+0),IMSUM(K186,$I$4+0))))</f>
        <v>-15.856949984149063</v>
      </c>
      <c r="J186" s="3" t="str">
        <f>COMPLEX(E186,F186)</f>
        <v>4.02905557169056E-002+6.02146389680437E-003i</v>
      </c>
      <c r="K186" t="str">
        <f>IMDIV((IMPRODUCT($G$4,(IMSUM(1,J186)))),(IMSUB(1,J186)))</f>
        <v>54.1941017880812+0.653740594004012i</v>
      </c>
      <c r="L186" s="8">
        <f>IMREAL(K186)</f>
        <v>54.1941017880812</v>
      </c>
      <c r="M186" s="8">
        <f>IMAGINARY(K186)</f>
        <v>0.653740594004012</v>
      </c>
      <c r="N186" s="11">
        <f t="shared" si="23"/>
        <v>0.0010563050460464</v>
      </c>
      <c r="O186" s="8" t="str">
        <f t="shared" si="24"/>
        <v>uH</v>
      </c>
      <c r="P186" s="8">
        <f>IMABS(K186)</f>
        <v>54.198044663817484</v>
      </c>
      <c r="Q186" s="26">
        <f t="shared" si="25"/>
        <v>0.012062947303017905</v>
      </c>
      <c r="R186" s="5">
        <f t="shared" si="26"/>
        <v>54.20198782641652</v>
      </c>
      <c r="S186" s="15">
        <f t="shared" si="27"/>
        <v>4493.2624229284565</v>
      </c>
      <c r="T186" s="16">
        <f t="shared" si="28"/>
        <v>7.260151525057161</v>
      </c>
      <c r="U186" s="1" t="str">
        <f t="shared" si="29"/>
        <v>uH</v>
      </c>
    </row>
    <row r="187" spans="2:21" ht="12.75">
      <c r="B187" s="25">
        <v>99</v>
      </c>
      <c r="C187" s="25">
        <v>-27.8999999999999</v>
      </c>
      <c r="D187" s="25">
        <v>9</v>
      </c>
      <c r="E187" s="25">
        <f t="shared" si="20"/>
        <v>0.03977589193623123</v>
      </c>
      <c r="F187" s="25">
        <f t="shared" si="21"/>
        <v>0.0062998823827292195</v>
      </c>
      <c r="G187" s="5">
        <f>20*LOG(IMABS(J187))</f>
        <v>-27.899999999999906</v>
      </c>
      <c r="H187" s="5">
        <f t="shared" si="22"/>
        <v>1.0839231344466582</v>
      </c>
      <c r="I187" s="5">
        <f>20*LOG(IMABS(IMDIV(IMSUB(K187,$I$4+0),IMSUM(K187,$I$4+0))))</f>
        <v>-15.829366639610223</v>
      </c>
      <c r="J187" s="3" t="str">
        <f>COMPLEX(E187,F187)</f>
        <v>3.97758919362312E-002+6.29988238272922E-003i</v>
      </c>
      <c r="K187" t="str">
        <f>IMDIV((IMPRODUCT($G$4,(IMSUM(1,J187)))),(IMSUB(1,J187)))</f>
        <v>54.1378724775471+0.683232531537973i</v>
      </c>
      <c r="L187" s="8">
        <f>IMREAL(K187)</f>
        <v>54.1378724775471</v>
      </c>
      <c r="M187" s="8">
        <f>IMAGINARY(K187)</f>
        <v>0.683232531537973</v>
      </c>
      <c r="N187" s="11">
        <f t="shared" si="23"/>
        <v>0.0010983821684389665</v>
      </c>
      <c r="O187" s="8" t="str">
        <f t="shared" si="24"/>
        <v>uH</v>
      </c>
      <c r="P187" s="8">
        <f>IMABS(K187)</f>
        <v>54.14218358255699</v>
      </c>
      <c r="Q187" s="26">
        <f t="shared" si="25"/>
        <v>0.012620232385772711</v>
      </c>
      <c r="R187" s="5">
        <f t="shared" si="26"/>
        <v>54.14649503086863</v>
      </c>
      <c r="S187" s="15">
        <f t="shared" si="27"/>
        <v>4290.4515048320445</v>
      </c>
      <c r="T187" s="16">
        <f t="shared" si="28"/>
        <v>6.897440051414957</v>
      </c>
      <c r="U187" s="1" t="str">
        <f t="shared" si="29"/>
        <v>uH</v>
      </c>
    </row>
    <row r="188" spans="2:21" ht="12.75">
      <c r="B188" s="25">
        <v>99.5</v>
      </c>
      <c r="C188" s="25">
        <v>-27.9999999999999</v>
      </c>
      <c r="D188" s="25">
        <v>9.5</v>
      </c>
      <c r="E188" s="25">
        <f t="shared" si="20"/>
        <v>0.03926473701856457</v>
      </c>
      <c r="F188" s="25">
        <f t="shared" si="21"/>
        <v>0.006570663537582393</v>
      </c>
      <c r="G188" s="5">
        <f>20*LOG(IMABS(J188))</f>
        <v>-27.999999999999893</v>
      </c>
      <c r="H188" s="5">
        <f t="shared" si="22"/>
        <v>1.082922644029646</v>
      </c>
      <c r="I188" s="5">
        <f>20*LOG(IMABS(IMDIV(IMSUB(K188,$I$4+0),IMSUM(K188,$I$4+0))))</f>
        <v>-15.8020539153083</v>
      </c>
      <c r="J188" s="3" t="str">
        <f>COMPLEX(E188,F188)</f>
        <v>3.92647370185646E-002+6.57066353758239E-003i</v>
      </c>
      <c r="K188" t="str">
        <f>IMDIV((IMPRODUCT($G$4,(IMSUM(1,J188)))),(IMSUB(1,J188)))</f>
        <v>54.0820781769075+0.711838466166533i</v>
      </c>
      <c r="L188" s="8">
        <f>IMREAL(K188)</f>
        <v>54.0820781769075</v>
      </c>
      <c r="M188" s="8">
        <f>IMAGINARY(K188)</f>
        <v>0.711838466166533</v>
      </c>
      <c r="N188" s="11">
        <f t="shared" si="23"/>
        <v>0.0011386192017422776</v>
      </c>
      <c r="O188" s="8" t="str">
        <f t="shared" si="24"/>
        <v>uH</v>
      </c>
      <c r="P188" s="8">
        <f>IMABS(K188)</f>
        <v>54.08676264979306</v>
      </c>
      <c r="Q188" s="26">
        <f t="shared" si="25"/>
        <v>0.013162187736906915</v>
      </c>
      <c r="R188" s="5">
        <f t="shared" si="26"/>
        <v>54.091447528437534</v>
      </c>
      <c r="S188" s="15">
        <f t="shared" si="27"/>
        <v>4109.609178173666</v>
      </c>
      <c r="T188" s="16">
        <f t="shared" si="28"/>
        <v>6.573513717408648</v>
      </c>
      <c r="U188" s="1" t="str">
        <f t="shared" si="29"/>
        <v>uH</v>
      </c>
    </row>
    <row r="189" spans="2:21" ht="12.75">
      <c r="B189" s="25">
        <v>100</v>
      </c>
      <c r="C189" s="25">
        <v>-28.0999999999999</v>
      </c>
      <c r="D189" s="25">
        <v>10</v>
      </c>
      <c r="E189" s="25">
        <f t="shared" si="20"/>
        <v>0.03875711655073935</v>
      </c>
      <c r="F189" s="25">
        <f t="shared" si="21"/>
        <v>0.006833925342357947</v>
      </c>
      <c r="G189" s="5">
        <f>20*LOG(IMABS(J189))</f>
        <v>-28.099999999999888</v>
      </c>
      <c r="H189" s="5">
        <f t="shared" si="22"/>
        <v>1.0819345499215631</v>
      </c>
      <c r="I189" s="5">
        <f>20*LOG(IMABS(IMDIV(IMSUB(K189,$I$4+0),IMSUM(K189,$I$4+0))))</f>
        <v>-15.775012572857815</v>
      </c>
      <c r="J189" s="3" t="str">
        <f>COMPLEX(E189,F189)</f>
        <v>3.87571165507394E-002+6.83392534235795E-003i</v>
      </c>
      <c r="K189" t="str">
        <f>IMDIV((IMPRODUCT($G$4,(IMSUM(1,J189)))),(IMSUB(1,J189)))</f>
        <v>54.0267215746612+0.739574628943422i</v>
      </c>
      <c r="L189" s="8">
        <f>IMREAL(K189)</f>
        <v>54.0267215746612</v>
      </c>
      <c r="M189" s="8">
        <f>IMAGINARY(K189)</f>
        <v>0.739574628943422</v>
      </c>
      <c r="N189" s="11">
        <f t="shared" si="23"/>
        <v>0.0011770695798169993</v>
      </c>
      <c r="O189" s="8" t="str">
        <f t="shared" si="24"/>
        <v>uH</v>
      </c>
      <c r="P189" s="8">
        <f>IMABS(K189)</f>
        <v>54.03178337550723</v>
      </c>
      <c r="Q189" s="26">
        <f t="shared" si="25"/>
        <v>0.013689052516751008</v>
      </c>
      <c r="R189" s="5">
        <f t="shared" si="26"/>
        <v>54.03684565059686</v>
      </c>
      <c r="S189" s="15">
        <f t="shared" si="27"/>
        <v>3947.4496561740193</v>
      </c>
      <c r="T189" s="16">
        <f t="shared" si="28"/>
        <v>6.282561253864978</v>
      </c>
      <c r="U189" s="1" t="str">
        <f t="shared" si="29"/>
        <v>uH</v>
      </c>
    </row>
    <row r="190" spans="2:21" ht="12.75">
      <c r="B190" s="25">
        <v>100.5</v>
      </c>
      <c r="C190" s="25">
        <v>-28.1999999999999</v>
      </c>
      <c r="D190" s="25">
        <v>10.5</v>
      </c>
      <c r="E190" s="25">
        <f t="shared" si="20"/>
        <v>0.03825305480795609</v>
      </c>
      <c r="F190" s="25">
        <f t="shared" si="21"/>
        <v>0.007089784643820222</v>
      </c>
      <c r="G190" s="5">
        <f>20*LOG(IMABS(J190))</f>
        <v>-28.1999999999999</v>
      </c>
      <c r="H190" s="5">
        <f t="shared" si="22"/>
        <v>1.0809586874277444</v>
      </c>
      <c r="I190" s="5">
        <f>20*LOG(IMABS(IMDIV(IMSUB(K190,$I$4+0),IMSUM(K190,$I$4+0))))</f>
        <v>-15.748243186301913</v>
      </c>
      <c r="J190" s="3" t="str">
        <f>COMPLEX(E190,F190)</f>
        <v>3.82530548079561E-002+7.08978464382022E-003i</v>
      </c>
      <c r="K190" t="str">
        <f>IMDIV((IMPRODUCT($G$4,(IMSUM(1,J190)))),(IMSUB(1,J190)))</f>
        <v>53.9718051454268+0.766457030298258i</v>
      </c>
      <c r="L190" s="8">
        <f>IMREAL(K190)</f>
        <v>53.9718051454268</v>
      </c>
      <c r="M190" s="8">
        <f>IMAGINARY(K190)</f>
        <v>0.766457030298258</v>
      </c>
      <c r="N190" s="11">
        <f t="shared" si="23"/>
        <v>0.0012137853237761428</v>
      </c>
      <c r="O190" s="8" t="str">
        <f t="shared" si="24"/>
        <v>uH</v>
      </c>
      <c r="P190" s="8">
        <f>IMABS(K190)</f>
        <v>53.97724712353541</v>
      </c>
      <c r="Q190" s="26">
        <f t="shared" si="25"/>
        <v>0.01420106346699064</v>
      </c>
      <c r="R190" s="5">
        <f t="shared" si="26"/>
        <v>53.98268965035878</v>
      </c>
      <c r="S190" s="15">
        <f t="shared" si="27"/>
        <v>3801.3131745969367</v>
      </c>
      <c r="T190" s="16">
        <f t="shared" si="28"/>
        <v>6.019878427636293</v>
      </c>
      <c r="U190" s="1" t="str">
        <f t="shared" si="29"/>
        <v>uH</v>
      </c>
    </row>
    <row r="191" spans="2:21" ht="12.75">
      <c r="B191" s="25">
        <v>101</v>
      </c>
      <c r="C191" s="25">
        <v>-28.2999999999999</v>
      </c>
      <c r="D191" s="25">
        <v>11</v>
      </c>
      <c r="E191" s="25">
        <f t="shared" si="20"/>
        <v>0.03775257477863025</v>
      </c>
      <c r="F191" s="25">
        <f t="shared" si="21"/>
        <v>0.00733835715621498</v>
      </c>
      <c r="G191" s="5">
        <f>20*LOG(IMABS(J191))</f>
        <v>-28.299999999999915</v>
      </c>
      <c r="H191" s="5">
        <f t="shared" si="22"/>
        <v>1.0799948943045845</v>
      </c>
      <c r="I191" s="5">
        <f>20*LOG(IMABS(IMDIV(IMSUB(K191,$I$4+0),IMSUM(K191,$I$4+0))))</f>
        <v>-15.721746152527576</v>
      </c>
      <c r="J191" s="3" t="str">
        <f>COMPLEX(E191,F191)</f>
        <v>3.77525747786302E-002+7.33835715621498E-003i</v>
      </c>
      <c r="K191" t="str">
        <f>IMDIV((IMPRODUCT($G$4,(IMSUM(1,J191)))),(IMSUB(1,J191)))</f>
        <v>53.917331156511+0.792501461432031i</v>
      </c>
      <c r="L191" s="8">
        <f>IMREAL(K191)</f>
        <v>53.917331156511</v>
      </c>
      <c r="M191" s="8">
        <f>IMAGINARY(K191)</f>
        <v>0.792501461432031</v>
      </c>
      <c r="N191" s="11">
        <f t="shared" si="23"/>
        <v>0.0012488170791530573</v>
      </c>
      <c r="O191" s="8" t="str">
        <f t="shared" si="24"/>
        <v>uH</v>
      </c>
      <c r="P191" s="8">
        <f>IMABS(K191)</f>
        <v>53.9231551154719</v>
      </c>
      <c r="Q191" s="26">
        <f t="shared" si="25"/>
        <v>0.01469845492039584</v>
      </c>
      <c r="R191" s="5">
        <f t="shared" si="26"/>
        <v>53.928979703516205</v>
      </c>
      <c r="S191" s="15">
        <f t="shared" si="27"/>
        <v>3669.0237168182475</v>
      </c>
      <c r="T191" s="16">
        <f t="shared" si="28"/>
        <v>5.781616444089332</v>
      </c>
      <c r="U191" s="1" t="str">
        <f t="shared" si="29"/>
        <v>uH</v>
      </c>
    </row>
    <row r="192" spans="2:21" ht="12.75">
      <c r="B192" s="25">
        <v>101.5</v>
      </c>
      <c r="C192" s="25">
        <v>-28.3999999999999</v>
      </c>
      <c r="D192" s="25">
        <v>11.5</v>
      </c>
      <c r="E192" s="25">
        <f t="shared" si="20"/>
        <v>0.03725569818894016</v>
      </c>
      <c r="F192" s="25">
        <f t="shared" si="21"/>
        <v>0.007579757463175227</v>
      </c>
      <c r="G192" s="5">
        <f>20*LOG(IMABS(J192))</f>
        <v>-28.399999999999896</v>
      </c>
      <c r="H192" s="5">
        <f t="shared" si="22"/>
        <v>1.0790430107168947</v>
      </c>
      <c r="I192" s="5">
        <f>20*LOG(IMABS(IMDIV(IMSUB(K192,$I$4+0),IMSUM(K192,$I$4+0))))</f>
        <v>-15.695521701188547</v>
      </c>
      <c r="J192" s="3" t="str">
        <f>COMPLEX(E192,F192)</f>
        <v>3.72556981889402E-002+7.57975746317523E-003i</v>
      </c>
      <c r="K192" t="str">
        <f>IMDIV((IMPRODUCT($G$4,(IMSUM(1,J192)))),(IMSUB(1,J192)))</f>
        <v>53.8633016743152+0.817723495776568i</v>
      </c>
      <c r="L192" s="8">
        <f>IMREAL(K192)</f>
        <v>53.8633016743152</v>
      </c>
      <c r="M192" s="8">
        <f>IMAGINARY(K192)</f>
        <v>0.817723495776568</v>
      </c>
      <c r="N192" s="11">
        <f t="shared" si="23"/>
        <v>0.0012822141520711862</v>
      </c>
      <c r="O192" s="8" t="str">
        <f t="shared" si="24"/>
        <v>uH</v>
      </c>
      <c r="P192" s="8">
        <f>IMABS(K192)</f>
        <v>53.86950843449225</v>
      </c>
      <c r="Q192" s="26">
        <f t="shared" si="25"/>
        <v>0.015181458810693379</v>
      </c>
      <c r="R192" s="5">
        <f t="shared" si="26"/>
        <v>53.875715909884875</v>
      </c>
      <c r="S192" s="15">
        <f t="shared" si="27"/>
        <v>3548.7838541534875</v>
      </c>
      <c r="T192" s="16">
        <f t="shared" si="28"/>
        <v>5.5645959837757175</v>
      </c>
      <c r="U192" s="1" t="str">
        <f t="shared" si="29"/>
        <v>uH</v>
      </c>
    </row>
    <row r="193" spans="2:21" ht="12.75">
      <c r="B193" s="25">
        <v>102</v>
      </c>
      <c r="C193" s="25">
        <v>-28.4999999999999</v>
      </c>
      <c r="D193" s="25">
        <v>12</v>
      </c>
      <c r="E193" s="25">
        <f t="shared" si="20"/>
        <v>0.03676244552707673</v>
      </c>
      <c r="F193" s="25">
        <f t="shared" si="21"/>
        <v>0.007814099019816912</v>
      </c>
      <c r="G193" s="5">
        <f>20*LOG(IMABS(J193))</f>
        <v>-28.499999999999908</v>
      </c>
      <c r="H193" s="5">
        <f t="shared" si="22"/>
        <v>1.078102879196143</v>
      </c>
      <c r="I193" s="5">
        <f>20*LOG(IMABS(IMDIV(IMSUB(K193,$I$4+0),IMSUM(K193,$I$4+0))))</f>
        <v>-15.669569904155198</v>
      </c>
      <c r="J193" s="3" t="str">
        <f>COMPLEX(E193,F193)</f>
        <v>3.67624455270767E-002+7.81409901981691E-003i</v>
      </c>
      <c r="K193" t="str">
        <f>IMDIV((IMPRODUCT($G$4,(IMSUM(1,J193)))),(IMSUB(1,J193)))</f>
        <v>53.809718570579+0.842138490513592i</v>
      </c>
      <c r="L193" s="8">
        <f>IMREAL(K193)</f>
        <v>53.809718570579</v>
      </c>
      <c r="M193" s="8">
        <f>IMAGINARY(K193)</f>
        <v>0.842138490513592</v>
      </c>
      <c r="N193" s="11">
        <f t="shared" si="23"/>
        <v>0.001314024544442994</v>
      </c>
      <c r="O193" s="8" t="str">
        <f t="shared" si="24"/>
        <v>uH</v>
      </c>
      <c r="P193" s="8">
        <f>IMABS(K193)</f>
        <v>53.81630802909207</v>
      </c>
      <c r="Q193" s="26">
        <f t="shared" si="25"/>
        <v>0.01565030468258274</v>
      </c>
      <c r="R193" s="5">
        <f t="shared" si="26"/>
        <v>53.82289829454047</v>
      </c>
      <c r="S193" s="15">
        <f t="shared" si="27"/>
        <v>3439.095876161446</v>
      </c>
      <c r="T193" s="16">
        <f t="shared" si="28"/>
        <v>5.366167729980852</v>
      </c>
      <c r="U193" s="1" t="str">
        <f t="shared" si="29"/>
        <v>uH</v>
      </c>
    </row>
    <row r="194" spans="2:21" ht="12.75">
      <c r="B194" s="25">
        <v>102.5</v>
      </c>
      <c r="C194" s="25">
        <v>-28.5999999999999</v>
      </c>
      <c r="D194" s="25">
        <v>12.5</v>
      </c>
      <c r="E194" s="25">
        <f t="shared" si="20"/>
        <v>0.036272836067196335</v>
      </c>
      <c r="F194" s="25">
        <f t="shared" si="21"/>
        <v>0.008041494155019755</v>
      </c>
      <c r="G194" s="5">
        <f>20*LOG(IMABS(J194))</f>
        <v>-28.59999999999991</v>
      </c>
      <c r="H194" s="5">
        <f t="shared" si="22"/>
        <v>1.0771743445995574</v>
      </c>
      <c r="I194" s="5">
        <f>20*LOG(IMABS(IMDIV(IMSUB(K194,$I$4+0),IMSUM(K194,$I$4+0))))</f>
        <v>-15.643890684513357</v>
      </c>
      <c r="J194" s="3" t="str">
        <f>COMPLEX(E194,F194)</f>
        <v>3.62728360671963E-002+8.04149415501976E-003i</v>
      </c>
      <c r="K194" t="str">
        <f>IMDIV((IMPRODUCT($G$4,(IMSUM(1,J194)))),(IMSUB(1,J194)))</f>
        <v>53.75658352847+0.865761588149223i</v>
      </c>
      <c r="L194" s="8">
        <f>IMREAL(K194)</f>
        <v>53.75658352847</v>
      </c>
      <c r="M194" s="8">
        <f>IMAGINARY(K194)</f>
        <v>0.865761588149223</v>
      </c>
      <c r="N194" s="11">
        <f t="shared" si="23"/>
        <v>0.0013442949882247661</v>
      </c>
      <c r="O194" s="8" t="str">
        <f t="shared" si="24"/>
        <v>uH</v>
      </c>
      <c r="P194" s="8">
        <f>IMABS(K194)</f>
        <v>53.76355471674921</v>
      </c>
      <c r="Q194" s="26">
        <f t="shared" si="25"/>
        <v>0.016105219701893953</v>
      </c>
      <c r="R194" s="5">
        <f t="shared" si="26"/>
        <v>53.770526809056605</v>
      </c>
      <c r="S194" s="15">
        <f t="shared" si="27"/>
        <v>3338.701849732187</v>
      </c>
      <c r="T194" s="16">
        <f t="shared" si="28"/>
        <v>5.184106369706653</v>
      </c>
      <c r="U194" s="1" t="str">
        <f t="shared" si="29"/>
        <v>uH</v>
      </c>
    </row>
    <row r="195" spans="2:21" ht="12.75">
      <c r="B195" s="25">
        <v>103</v>
      </c>
      <c r="C195" s="25">
        <v>-28.6999999999999</v>
      </c>
      <c r="D195" s="25">
        <v>13</v>
      </c>
      <c r="E195" s="25">
        <f t="shared" si="20"/>
        <v>0.03578688789307931</v>
      </c>
      <c r="F195" s="25">
        <f t="shared" si="21"/>
        <v>0.008262054073888534</v>
      </c>
      <c r="G195" s="5">
        <f>20*LOG(IMABS(J195))</f>
        <v>-28.699999999999903</v>
      </c>
      <c r="H195" s="5">
        <f t="shared" si="22"/>
        <v>1.07625725407007</v>
      </c>
      <c r="I195" s="5">
        <f>20*LOG(IMABS(IMDIV(IMSUB(K195,$I$4+0),IMSUM(K195,$I$4+0))))</f>
        <v>-15.618483825131328</v>
      </c>
      <c r="J195" s="3" t="str">
        <f>COMPLEX(E195,F195)</f>
        <v>3.57868878930793E-002+8.26205407388853E-003i</v>
      </c>
      <c r="K195" t="str">
        <f>IMDIV((IMPRODUCT($G$4,(IMSUM(1,J195)))),(IMSUB(1,J195)))</f>
        <v>53.70389804852+0.888607718139893i</v>
      </c>
      <c r="L195" s="8">
        <f>IMREAL(K195)</f>
        <v>53.70389804852</v>
      </c>
      <c r="M195" s="8">
        <f>IMAGINARY(K195)</f>
        <v>0.888607718139893</v>
      </c>
      <c r="N195" s="11">
        <f t="shared" si="23"/>
        <v>0.0013730709787531422</v>
      </c>
      <c r="O195" s="8" t="str">
        <f t="shared" si="24"/>
        <v>uH</v>
      </c>
      <c r="P195" s="8">
        <f>IMABS(K195)</f>
        <v>53.7112491875079</v>
      </c>
      <c r="Q195" s="26">
        <f t="shared" si="25"/>
        <v>0.01654642866588679</v>
      </c>
      <c r="R195" s="5">
        <f t="shared" si="26"/>
        <v>53.71860133274016</v>
      </c>
      <c r="S195" s="15">
        <f t="shared" si="27"/>
        <v>3246.537510749373</v>
      </c>
      <c r="T195" s="16">
        <f t="shared" si="28"/>
        <v>5.016529056009903</v>
      </c>
      <c r="U195" s="1" t="str">
        <f t="shared" si="29"/>
        <v>uH</v>
      </c>
    </row>
    <row r="196" spans="2:21" ht="12.75">
      <c r="B196" s="25">
        <v>103.5</v>
      </c>
      <c r="C196" s="25">
        <v>-28.7999999999999</v>
      </c>
      <c r="D196" s="25">
        <v>13.5</v>
      </c>
      <c r="E196" s="25">
        <f t="shared" si="20"/>
        <v>0.03530461792149508</v>
      </c>
      <c r="F196" s="25">
        <f t="shared" si="21"/>
        <v>0.008475888860390163</v>
      </c>
      <c r="G196" s="5">
        <f>20*LOG(IMABS(J196))</f>
        <v>-28.79999999999989</v>
      </c>
      <c r="H196" s="5">
        <f t="shared" si="22"/>
        <v>1.0753514569970803</v>
      </c>
      <c r="I196" s="5">
        <f>20*LOG(IMABS(IMDIV(IMSUB(K196,$I$4+0),IMSUM(K196,$I$4+0))))</f>
        <v>-15.593348976812276</v>
      </c>
      <c r="J196" s="3" t="str">
        <f>COMPLEX(E196,F196)</f>
        <v>3.53046179214951E-002+8.47588886039016E-003i</v>
      </c>
      <c r="K196" t="str">
        <f>IMDIV((IMPRODUCT($G$4,(IMSUM(1,J196)))),(IMSUB(1,J196)))</f>
        <v>53.65166345441+0.910691598565826i</v>
      </c>
      <c r="L196" s="8">
        <f>IMREAL(K196)</f>
        <v>53.65166345441</v>
      </c>
      <c r="M196" s="8">
        <f>IMAGINARY(K196)</f>
        <v>0.910691598565826</v>
      </c>
      <c r="N196" s="11">
        <f t="shared" si="23"/>
        <v>0.0014003968071885145</v>
      </c>
      <c r="O196" s="8" t="str">
        <f t="shared" si="24"/>
        <v>uH</v>
      </c>
      <c r="P196" s="8">
        <f>IMABS(K196)</f>
        <v>53.65939200748525</v>
      </c>
      <c r="Q196" s="26">
        <f t="shared" si="25"/>
        <v>0.01697415401369014</v>
      </c>
      <c r="R196" s="5">
        <f t="shared" si="26"/>
        <v>53.667121673863036</v>
      </c>
      <c r="S196" s="15">
        <f t="shared" si="27"/>
        <v>3161.696402105163</v>
      </c>
      <c r="T196" s="16">
        <f t="shared" si="28"/>
        <v>4.861831989863744</v>
      </c>
      <c r="U196" s="1" t="str">
        <f t="shared" si="29"/>
        <v>uH</v>
      </c>
    </row>
    <row r="197" spans="2:21" ht="12.75">
      <c r="B197" s="25">
        <v>104</v>
      </c>
      <c r="C197" s="25">
        <v>-28.8999999999999</v>
      </c>
      <c r="D197" s="25">
        <v>14</v>
      </c>
      <c r="E197" s="25">
        <f t="shared" si="20"/>
        <v>0.0348260419252765</v>
      </c>
      <c r="F197" s="25">
        <f t="shared" si="21"/>
        <v>0.008683107480162069</v>
      </c>
      <c r="G197" s="5">
        <f>20*LOG(IMABS(J197))</f>
        <v>-28.899999999999903</v>
      </c>
      <c r="H197" s="5">
        <f t="shared" si="22"/>
        <v>1.0744568049780217</v>
      </c>
      <c r="I197" s="5">
        <f>20*LOG(IMABS(IMDIV(IMSUB(K197,$I$4+0),IMSUM(K197,$I$4+0))))</f>
        <v>-15.568485666050599</v>
      </c>
      <c r="J197" s="3" t="str">
        <f>COMPLEX(E197,F197)</f>
        <v>3.48260419252765E-002+8.68310748016207E-003i</v>
      </c>
      <c r="K197" t="str">
        <f>IMDIV((IMPRODUCT($G$4,(IMSUM(1,J197)))),(IMSUB(1,J197)))</f>
        <v>53.5998808986064+0.932027737848419i</v>
      </c>
      <c r="L197" s="8">
        <f>IMREAL(K197)</f>
        <v>53.5998808986064</v>
      </c>
      <c r="M197" s="8">
        <f>IMAGINARY(K197)</f>
        <v>0.932027737848419</v>
      </c>
      <c r="N197" s="11">
        <f t="shared" si="23"/>
        <v>0.001426315592089741</v>
      </c>
      <c r="O197" s="8" t="str">
        <f t="shared" si="24"/>
        <v>uH</v>
      </c>
      <c r="P197" s="8">
        <f>IMABS(K197)</f>
        <v>53.60798362230117</v>
      </c>
      <c r="Q197" s="26">
        <f t="shared" si="25"/>
        <v>0.017388615836880558</v>
      </c>
      <c r="R197" s="5">
        <f t="shared" si="26"/>
        <v>53.61608757088917</v>
      </c>
      <c r="S197" s="15">
        <f t="shared" si="27"/>
        <v>3083.4016964807283</v>
      </c>
      <c r="T197" s="16">
        <f t="shared" si="28"/>
        <v>4.71864059166196</v>
      </c>
      <c r="U197" s="1" t="str">
        <f t="shared" si="29"/>
        <v>uH</v>
      </c>
    </row>
    <row r="198" spans="2:21" ht="12.75">
      <c r="B198" s="25">
        <v>104.5</v>
      </c>
      <c r="C198" s="25">
        <v>-28.9999999999999</v>
      </c>
      <c r="D198" s="25">
        <v>14.5</v>
      </c>
      <c r="E198" s="25">
        <f t="shared" si="20"/>
        <v>0.034351174556104896</v>
      </c>
      <c r="F198" s="25">
        <f t="shared" si="21"/>
        <v>0.008883817783487373</v>
      </c>
      <c r="G198" s="5">
        <f>20*LOG(IMABS(J198))</f>
        <v>-28.9999999999999</v>
      </c>
      <c r="H198" s="5">
        <f t="shared" si="22"/>
        <v>1.0735731517807068</v>
      </c>
      <c r="I198" s="5">
        <f>20*LOG(IMABS(IMDIV(IMSUB(K198,$I$4+0),IMSUM(K198,$I$4+0))))</f>
        <v>-15.543893302411824</v>
      </c>
      <c r="J198" s="3" t="str">
        <f>COMPLEX(E198,F198)</f>
        <v>3.43511745561049E-002+8.88381778348737E-003i</v>
      </c>
      <c r="K198" t="str">
        <f>IMDIV((IMPRODUCT($G$4,(IMSUM(1,J198)))),(IMSUB(1,J198)))</f>
        <v>53.5485513678558+0.952630436508059i</v>
      </c>
      <c r="L198" s="8">
        <f>IMREAL(K198)</f>
        <v>53.5485513678558</v>
      </c>
      <c r="M198" s="8">
        <f>IMAGINARY(K198)</f>
        <v>0.952630436508059</v>
      </c>
      <c r="N198" s="11">
        <f t="shared" si="23"/>
        <v>0.0014508693101439956</v>
      </c>
      <c r="O198" s="8" t="str">
        <f t="shared" si="24"/>
        <v>uH</v>
      </c>
      <c r="P198" s="8">
        <f>IMABS(K198)</f>
        <v>53.557024360437104</v>
      </c>
      <c r="Q198" s="26">
        <f t="shared" si="25"/>
        <v>0.017790031890197972</v>
      </c>
      <c r="R198" s="5">
        <f t="shared" si="26"/>
        <v>53.56549869370085</v>
      </c>
      <c r="S198" s="15">
        <f t="shared" si="27"/>
        <v>3010.9838489505237</v>
      </c>
      <c r="T198" s="16">
        <f t="shared" si="28"/>
        <v>4.585769982108483</v>
      </c>
      <c r="U198" s="1" t="str">
        <f t="shared" si="29"/>
        <v>uH</v>
      </c>
    </row>
    <row r="199" spans="2:21" ht="12.75">
      <c r="B199" s="25">
        <v>105</v>
      </c>
      <c r="C199" s="25">
        <v>-29.0999999999999</v>
      </c>
      <c r="D199" s="25">
        <v>15</v>
      </c>
      <c r="E199" s="25">
        <f t="shared" si="20"/>
        <v>0.033880029367007715</v>
      </c>
      <c r="F199" s="25">
        <f t="shared" si="21"/>
        <v>0.009078126508432437</v>
      </c>
      <c r="G199" s="5">
        <f>20*LOG(IMABS(J199))</f>
        <v>-29.099999999999902</v>
      </c>
      <c r="H199" s="5">
        <f t="shared" si="22"/>
        <v>1.072700353306439</v>
      </c>
      <c r="I199" s="5">
        <f>20*LOG(IMABS(IMDIV(IMSUB(K199,$I$4+0),IMSUM(K199,$I$4+0))))</f>
        <v>-15.519571185549811</v>
      </c>
      <c r="J199" s="3" t="str">
        <f>COMPLEX(E199,F199)</f>
        <v>3.38800293670077E-002+9.07812650843244E-003i</v>
      </c>
      <c r="K199" t="str">
        <f>IMDIV((IMPRODUCT($G$4,(IMSUM(1,J199)))),(IMSUB(1,J199)))</f>
        <v>53.4976756885374+0.972513788959007i</v>
      </c>
      <c r="L199" s="8">
        <f>IMREAL(K199)</f>
        <v>53.4976756885374</v>
      </c>
      <c r="M199" s="8">
        <f>IMAGINARY(K199)</f>
        <v>0.972513788959007</v>
      </c>
      <c r="N199" s="11">
        <f t="shared" si="23"/>
        <v>0.0014740988260748026</v>
      </c>
      <c r="O199" s="8" t="str">
        <f t="shared" si="24"/>
        <v>uH</v>
      </c>
      <c r="P199" s="8">
        <f>IMABS(K199)</f>
        <v>53.5065144365211</v>
      </c>
      <c r="Q199" s="26">
        <f t="shared" si="25"/>
        <v>0.018178617602397654</v>
      </c>
      <c r="R199" s="5">
        <f t="shared" si="26"/>
        <v>53.51535464481995</v>
      </c>
      <c r="S199" s="15">
        <f t="shared" si="27"/>
        <v>2943.8627191190594</v>
      </c>
      <c r="T199" s="16">
        <f t="shared" si="28"/>
        <v>4.462193366969011</v>
      </c>
      <c r="U199" s="1" t="str">
        <f t="shared" si="29"/>
        <v>uH</v>
      </c>
    </row>
    <row r="200" spans="2:21" ht="12.75">
      <c r="B200" s="25">
        <v>105.5</v>
      </c>
      <c r="C200" s="25">
        <v>-29.1999999999999</v>
      </c>
      <c r="D200" s="25">
        <v>15.5</v>
      </c>
      <c r="E200" s="25">
        <f t="shared" si="20"/>
        <v>0.03341261883457073</v>
      </c>
      <c r="F200" s="25">
        <f t="shared" si="21"/>
        <v>0.009266139284142497</v>
      </c>
      <c r="G200" s="5">
        <f>20*LOG(IMABS(J200))</f>
        <v>-29.19999999999991</v>
      </c>
      <c r="H200" s="5">
        <f t="shared" si="22"/>
        <v>1.0718382675538665</v>
      </c>
      <c r="I200" s="5">
        <f>20*LOG(IMABS(IMDIV(IMSUB(K200,$I$4+0),IMSUM(K200,$I$4+0))))</f>
        <v>-15.495518511878565</v>
      </c>
      <c r="J200" s="3" t="str">
        <f>COMPLEX(E200,F200)</f>
        <v>3.34126188345707E-002+9.2661392841425E-003i</v>
      </c>
      <c r="K200" t="str">
        <f>IMDIV((IMPRODUCT($G$4,(IMSUM(1,J200)))),(IMSUB(1,J200)))</f>
        <v>53.447254531873+0.991691685338092i</v>
      </c>
      <c r="L200" s="8">
        <f>IMREAL(K200)</f>
        <v>53.447254531873</v>
      </c>
      <c r="M200" s="8">
        <f>IMAGINARY(K200)</f>
        <v>0.991691685338092</v>
      </c>
      <c r="N200" s="11">
        <f t="shared" si="23"/>
        <v>0.0014960439217506143</v>
      </c>
      <c r="O200" s="8" t="str">
        <f t="shared" si="24"/>
        <v>uH</v>
      </c>
      <c r="P200" s="8">
        <f>IMABS(K200)</f>
        <v>53.4564539545375</v>
      </c>
      <c r="Q200" s="26">
        <f t="shared" si="25"/>
        <v>0.01855458608723675</v>
      </c>
      <c r="R200" s="5">
        <f t="shared" si="26"/>
        <v>53.4656549606206</v>
      </c>
      <c r="S200" s="15">
        <f t="shared" si="27"/>
        <v>2881.533153541933</v>
      </c>
      <c r="T200" s="16">
        <f t="shared" si="28"/>
        <v>4.3470165409419534</v>
      </c>
      <c r="U200" s="1" t="str">
        <f t="shared" si="29"/>
        <v>uH</v>
      </c>
    </row>
    <row r="201" spans="2:21" ht="12.75">
      <c r="B201" s="25">
        <v>106</v>
      </c>
      <c r="C201" s="25">
        <v>-29.2999999999999</v>
      </c>
      <c r="D201" s="25">
        <v>16</v>
      </c>
      <c r="E201" s="25">
        <f t="shared" si="20"/>
        <v>0.032948954380866834</v>
      </c>
      <c r="F201" s="25">
        <f t="shared" si="21"/>
        <v>0.009447960634291026</v>
      </c>
      <c r="G201" s="5">
        <f>20*LOG(IMABS(J201))</f>
        <v>-29.29999999999991</v>
      </c>
      <c r="H201" s="5">
        <f t="shared" si="22"/>
        <v>1.0709867545835632</v>
      </c>
      <c r="I201" s="5">
        <f>20*LOG(IMABS(IMDIV(IMSUB(K201,$I$4+0),IMSUM(K201,$I$4+0))))</f>
        <v>-15.471734380916235</v>
      </c>
      <c r="J201" s="3" t="str">
        <f>COMPLEX(E201,F201)</f>
        <v>3.29489543808668E-002+9.44796063429103E-003i</v>
      </c>
      <c r="K201" t="str">
        <f>IMDIV((IMPRODUCT($G$4,(IMSUM(1,J201)))),(IMSUB(1,J201)))</f>
        <v>53.3972884190091+1.01017781336434i</v>
      </c>
      <c r="L201" s="8">
        <f>IMREAL(K201)</f>
        <v>53.3972884190091</v>
      </c>
      <c r="M201" s="8">
        <f>IMAGINARY(K201)</f>
        <v>1.01017781336434</v>
      </c>
      <c r="N201" s="11">
        <f t="shared" si="23"/>
        <v>0.0015167433245160075</v>
      </c>
      <c r="O201" s="8" t="str">
        <f t="shared" si="24"/>
        <v>uH</v>
      </c>
      <c r="P201" s="8">
        <f>IMABS(K201)</f>
        <v>53.406842910974035</v>
      </c>
      <c r="Q201" s="26">
        <f t="shared" si="25"/>
        <v>0.018918148154592866</v>
      </c>
      <c r="R201" s="5">
        <f t="shared" si="26"/>
        <v>53.41639911254481</v>
      </c>
      <c r="S201" s="15">
        <f t="shared" si="27"/>
        <v>2823.5532714959</v>
      </c>
      <c r="T201" s="16">
        <f t="shared" si="28"/>
        <v>4.239457172093065</v>
      </c>
      <c r="U201" s="1" t="str">
        <f t="shared" si="29"/>
        <v>uH</v>
      </c>
    </row>
    <row r="202" spans="2:21" ht="12.75">
      <c r="B202" s="25">
        <v>106.5</v>
      </c>
      <c r="C202" s="25">
        <v>-29.3999999999999</v>
      </c>
      <c r="D202" s="25">
        <v>16.5</v>
      </c>
      <c r="E202" s="25">
        <f aca="true" t="shared" si="30" ref="E202:E209">10^(C202/20)*COS(D202*PI()/180)</f>
        <v>0.032489046395103055</v>
      </c>
      <c r="F202" s="25">
        <f aca="true" t="shared" si="31" ref="F202:F209">10^(C202/20)*SIN(D202*PI()/180)</f>
        <v>0.00962369398067865</v>
      </c>
      <c r="G202" s="5">
        <f>20*LOG(IMABS(J202))</f>
        <v>-29.39999999999989</v>
      </c>
      <c r="H202" s="5">
        <f aca="true" t="shared" si="32" ref="H202:H209">(1+10^(G202/20))/(1-10^(G202/20))</f>
        <v>1.0701456764833217</v>
      </c>
      <c r="I202" s="5">
        <f>20*LOG(IMABS(IMDIV(IMSUB(K202,$I$4+0),IMSUM(K202,$I$4+0))))</f>
        <v>-15.44821780131289</v>
      </c>
      <c r="J202" s="3" t="str">
        <f>COMPLEX(E202,F202)</f>
        <v>3.24890463951031E-002+9.62369398067865E-003i</v>
      </c>
      <c r="K202" t="str">
        <f>IMDIV((IMPRODUCT($G$4,(IMSUM(1,J202)))),(IMSUB(1,J202)))</f>
        <v>53.3477777259588+1.02798566022642i</v>
      </c>
      <c r="L202" s="8">
        <f>IMREAL(K202)</f>
        <v>53.3477777259588</v>
      </c>
      <c r="M202" s="8">
        <f>IMAGINARY(K202)</f>
        <v>1.02798566022642</v>
      </c>
      <c r="N202" s="11">
        <f aca="true" t="shared" si="33" ref="N202:N209">IF(M202&gt;=0,M202/(2*PI()*$B202),IF(-1/(2*PI()*$B202*M202)&lt;0.001,-1000000/(2*PI()*$B202*M202),-1/(2*PI()*$B202*M202)))</f>
        <v>0.001536234734766388</v>
      </c>
      <c r="O202" s="8" t="str">
        <f aca="true" t="shared" si="34" ref="O202:O209">IF(M202&gt;0,"uH",IF(-1/(2*PI()*B202*M202)&lt;0.001,"pF","uF"))</f>
        <v>uH</v>
      </c>
      <c r="P202" s="8">
        <f>IMABS(K202)</f>
        <v>53.35768119789256</v>
      </c>
      <c r="Q202" s="26">
        <f aca="true" t="shared" si="35" ref="Q202:Q209">ABS(M202)/L202</f>
        <v>0.019269512321713946</v>
      </c>
      <c r="R202" s="5">
        <f aca="true" t="shared" si="36" ref="R202:R209">L202*(1+Q202^2)</f>
        <v>53.36758650830508</v>
      </c>
      <c r="S202" s="15">
        <f aca="true" t="shared" si="37" ref="S202:S209">M202*(1+Q202^2)/Q202^2</f>
        <v>2769.534880660552</v>
      </c>
      <c r="T202" s="16">
        <f aca="true" t="shared" si="38" ref="T202:T209">IF(S202&gt;=0,S202/(2*PI()*$B202),IF(-1/(2*PI()*$B202*S202)&lt;0.001,-1000000/(2*PI()*$B202*S202),-1/(2*PI()*$B202*S202)))</f>
        <v>4.138827852793891</v>
      </c>
      <c r="U202" s="1" t="str">
        <f aca="true" t="shared" si="39" ref="U202:U209">IF(S202&gt;0,"uH",IF(-1/(2*PI()*N202*S202)&lt;0.001,"pF","uF"))</f>
        <v>uH</v>
      </c>
    </row>
    <row r="203" spans="2:21" ht="12.75">
      <c r="B203" s="25">
        <v>107</v>
      </c>
      <c r="C203" s="25">
        <v>-29.4999999999999</v>
      </c>
      <c r="D203" s="25">
        <v>17</v>
      </c>
      <c r="E203" s="25">
        <f t="shared" si="30"/>
        <v>0.0320329042549881</v>
      </c>
      <c r="F203" s="25">
        <f t="shared" si="31"/>
        <v>0.009793441646977534</v>
      </c>
      <c r="G203" s="5">
        <f>20*LOG(IMABS(J203))</f>
        <v>-29.499999999999904</v>
      </c>
      <c r="H203" s="5">
        <f t="shared" si="32"/>
        <v>1.069314897334137</v>
      </c>
      <c r="I203" s="5">
        <f>20*LOG(IMABS(IMDIV(IMSUB(K203,$I$4+0),IMSUM(K203,$I$4+0))))</f>
        <v>-15.424967696579975</v>
      </c>
      <c r="J203" s="3" t="str">
        <f>COMPLEX(E203,F203)</f>
        <v>3.20329042549881E-002+9.79344164697753E-003i</v>
      </c>
      <c r="K203" t="str">
        <f>IMDIV((IMPRODUCT($G$4,(IMSUM(1,J203)))),(IMSUB(1,J203)))</f>
        <v>53.2987226884205+1.04512851449535i</v>
      </c>
      <c r="L203" s="8">
        <f>IMREAL(K203)</f>
        <v>53.2987226884205</v>
      </c>
      <c r="M203" s="8">
        <f>IMAGINARY(K203)</f>
        <v>1.04512851449535</v>
      </c>
      <c r="N203" s="11">
        <f t="shared" si="33"/>
        <v>0.0015545548527871452</v>
      </c>
      <c r="O203" s="8" t="str">
        <f t="shared" si="34"/>
        <v>uH</v>
      </c>
      <c r="P203" s="8">
        <f>IMABS(K203)</f>
        <v>53.30896860593873</v>
      </c>
      <c r="Q203" s="26">
        <f t="shared" si="35"/>
        <v>0.019608884824596575</v>
      </c>
      <c r="R203" s="5">
        <f t="shared" si="36"/>
        <v>53.31921649308814</v>
      </c>
      <c r="S203" s="15">
        <f t="shared" si="37"/>
        <v>2719.135584202459</v>
      </c>
      <c r="T203" s="16">
        <f t="shared" si="38"/>
        <v>4.044522141709252</v>
      </c>
      <c r="U203" s="1" t="str">
        <f t="shared" si="39"/>
        <v>uH</v>
      </c>
    </row>
    <row r="204" spans="2:21" ht="12.75">
      <c r="B204" s="25">
        <v>107.5</v>
      </c>
      <c r="C204" s="25">
        <v>-29.5999999999999</v>
      </c>
      <c r="D204" s="25">
        <v>17.5</v>
      </c>
      <c r="E204" s="25">
        <f t="shared" si="30"/>
        <v>0.03158053634782211</v>
      </c>
      <c r="F204" s="25">
        <f t="shared" si="31"/>
        <v>0.009957304862617028</v>
      </c>
      <c r="G204" s="5">
        <f>20*LOG(IMABS(J204))</f>
        <v>-29.599999999999905</v>
      </c>
      <c r="H204" s="5">
        <f t="shared" si="32"/>
        <v>1.0684942831768693</v>
      </c>
      <c r="I204" s="5">
        <f>20*LOG(IMABS(IMDIV(IMSUB(K204,$I$4+0),IMSUM(K204,$I$4+0))))</f>
        <v>-15.401982910530826</v>
      </c>
      <c r="J204" s="3" t="str">
        <f>COMPLEX(E204,F204)</f>
        <v>3.15805363478221E-002+9.95730486261703E-003i</v>
      </c>
      <c r="K204" t="str">
        <f>IMDIV((IMPRODUCT($G$4,(IMSUM(1,J204)))),(IMSUB(1,J204)))</f>
        <v>53.2501234064633+1.0616194680596i</v>
      </c>
      <c r="L204" s="8">
        <f>IMREAL(K204)</f>
        <v>53.2501234064633</v>
      </c>
      <c r="M204" s="8">
        <f>IMAGINARY(K204)</f>
        <v>1.0616194680596</v>
      </c>
      <c r="N204" s="11">
        <f t="shared" si="33"/>
        <v>0.001571739404876966</v>
      </c>
      <c r="O204" s="8" t="str">
        <f t="shared" si="34"/>
        <v>uH</v>
      </c>
      <c r="P204" s="8">
        <f>IMABS(K204)</f>
        <v>53.260704827278936</v>
      </c>
      <c r="Q204" s="26">
        <f t="shared" si="35"/>
        <v>0.019936469629490937</v>
      </c>
      <c r="R204" s="5">
        <f t="shared" si="36"/>
        <v>53.27128835074635</v>
      </c>
      <c r="S204" s="15">
        <f t="shared" si="37"/>
        <v>2672.052240981775</v>
      </c>
      <c r="T204" s="16">
        <f t="shared" si="38"/>
        <v>3.956002998623496</v>
      </c>
      <c r="U204" s="1" t="str">
        <f t="shared" si="39"/>
        <v>uH</v>
      </c>
    </row>
    <row r="205" spans="2:21" ht="12.75">
      <c r="B205" s="25">
        <v>108</v>
      </c>
      <c r="C205" s="25">
        <v>-29.6999999999999</v>
      </c>
      <c r="D205" s="25">
        <v>18</v>
      </c>
      <c r="E205" s="25">
        <f t="shared" si="30"/>
        <v>0.03113195009131062</v>
      </c>
      <c r="F205" s="25">
        <f t="shared" si="31"/>
        <v>0.010115383766806648</v>
      </c>
      <c r="G205" s="5">
        <f>20*LOG(IMABS(J205))</f>
        <v>-29.69999999999991</v>
      </c>
      <c r="H205" s="5">
        <f t="shared" si="32"/>
        <v>1.0676837019795646</v>
      </c>
      <c r="I205" s="5">
        <f>20*LOG(IMABS(IMDIV(IMSUB(K205,$I$4+0),IMSUM(K205,$I$4+0))))</f>
        <v>-15.379262212451902</v>
      </c>
      <c r="J205" s="3" t="str">
        <f>COMPLEX(E205,F205)</f>
        <v>3.11319500913106E-002+1.01153837668066E-002i</v>
      </c>
      <c r="K205" t="str">
        <f>IMDIV((IMPRODUCT($G$4,(IMSUM(1,J205)))),(IMSUB(1,J205)))</f>
        <v>53.2019798490948+1.07747141808033i</v>
      </c>
      <c r="L205" s="8">
        <f>IMREAL(K205)</f>
        <v>53.2019798490948</v>
      </c>
      <c r="M205" s="8">
        <f>IMAGINARY(K205)</f>
        <v>1.07747141808033</v>
      </c>
      <c r="N205" s="11">
        <f t="shared" si="33"/>
        <v>0.0015878231687751732</v>
      </c>
      <c r="O205" s="8" t="str">
        <f t="shared" si="34"/>
        <v>uH</v>
      </c>
      <c r="P205" s="8">
        <f>IMABS(K205)</f>
        <v>53.212889458478664</v>
      </c>
      <c r="Q205" s="26">
        <f t="shared" si="35"/>
        <v>0.020252468444530315</v>
      </c>
      <c r="R205" s="5">
        <f t="shared" si="36"/>
        <v>53.22380130498936</v>
      </c>
      <c r="S205" s="15">
        <f t="shared" si="37"/>
        <v>2628.0155157759928</v>
      </c>
      <c r="T205" s="16">
        <f t="shared" si="38"/>
        <v>3.8727931468328345</v>
      </c>
      <c r="U205" s="1" t="str">
        <f t="shared" si="39"/>
        <v>uH</v>
      </c>
    </row>
    <row r="206" spans="2:21" ht="12.75">
      <c r="B206" s="25">
        <v>108.5</v>
      </c>
      <c r="C206" s="25">
        <v>-29.7999999999999</v>
      </c>
      <c r="D206" s="25">
        <v>18.5</v>
      </c>
      <c r="E206" s="25">
        <f t="shared" si="30"/>
        <v>0.030687151954104937</v>
      </c>
      <c r="F206" s="25">
        <f t="shared" si="31"/>
        <v>0.01026777741269241</v>
      </c>
      <c r="G206" s="5">
        <f>20*LOG(IMABS(J206))</f>
        <v>-29.799999999999915</v>
      </c>
      <c r="H206" s="5">
        <f t="shared" si="32"/>
        <v>1.0668830236054252</v>
      </c>
      <c r="I206" s="5">
        <f>20*LOG(IMABS(IMDIV(IMSUB(K206,$I$4+0),IMSUM(K206,$I$4+0))))</f>
        <v>-15.356804302010223</v>
      </c>
      <c r="J206" s="3" t="str">
        <f>COMPLEX(E206,F206)</f>
        <v>3.06871519541049E-002+1.02677774126924E-002i</v>
      </c>
      <c r="K206" t="str">
        <f>IMDIV((IMPRODUCT($G$4,(IMSUM(1,J206)))),(IMSUB(1,J206)))</f>
        <v>53.1542918587027+1.09269706896418i</v>
      </c>
      <c r="L206" s="8">
        <f>IMREAL(K206)</f>
        <v>53.1542918587027</v>
      </c>
      <c r="M206" s="8">
        <f>IMAGINARY(K206)</f>
        <v>1.09269706896418</v>
      </c>
      <c r="N206" s="11">
        <f t="shared" si="33"/>
        <v>0.0016028399984117504</v>
      </c>
      <c r="O206" s="8" t="str">
        <f t="shared" si="34"/>
        <v>uH</v>
      </c>
      <c r="P206" s="8">
        <f>IMABS(K206)</f>
        <v>53.16552200331217</v>
      </c>
      <c r="Q206" s="26">
        <f t="shared" si="35"/>
        <v>0.02055708073148336</v>
      </c>
      <c r="R206" s="5">
        <f t="shared" si="36"/>
        <v>53.17675452056445</v>
      </c>
      <c r="S206" s="15">
        <f t="shared" si="37"/>
        <v>2586.7853133019885</v>
      </c>
      <c r="T206" s="16">
        <f t="shared" si="38"/>
        <v>3.7944669984288355</v>
      </c>
      <c r="U206" s="1" t="str">
        <f t="shared" si="39"/>
        <v>uH</v>
      </c>
    </row>
    <row r="207" spans="2:21" ht="12.75">
      <c r="B207" s="25">
        <v>109</v>
      </c>
      <c r="C207" s="25">
        <v>-29.8999999999999</v>
      </c>
      <c r="D207" s="25">
        <v>19</v>
      </c>
      <c r="E207" s="25">
        <f t="shared" si="30"/>
        <v>0.03024614747607065</v>
      </c>
      <c r="F207" s="25">
        <f t="shared" si="31"/>
        <v>0.010414583771642639</v>
      </c>
      <c r="G207" s="5">
        <f>20*LOG(IMABS(J207))</f>
        <v>-29.899999999999917</v>
      </c>
      <c r="H207" s="5">
        <f t="shared" si="32"/>
        <v>1.0660921197814073</v>
      </c>
      <c r="I207" s="5">
        <f>20*LOG(IMABS(IMDIV(IMSUB(K207,$I$4+0),IMSUM(K207,$I$4+0))))</f>
        <v>-15.334607813914493</v>
      </c>
      <c r="J207" s="3" t="str">
        <f>COMPLEX(E207,F207)</f>
        <v>3.02461474760706E-002+1.04145837716426E-002i</v>
      </c>
      <c r="K207" t="str">
        <f>IMDIV((IMPRODUCT($G$4,(IMSUM(1,J207)))),(IMSUB(1,J207)))</f>
        <v>53.1070591553797+1.10730893435137i</v>
      </c>
      <c r="L207" s="8">
        <f>IMREAL(K207)</f>
        <v>53.1070591553797</v>
      </c>
      <c r="M207" s="8">
        <f>IMAGINARY(K207)</f>
        <v>1.10730893435137</v>
      </c>
      <c r="N207" s="11">
        <f t="shared" si="33"/>
        <v>0.0016168228479985283</v>
      </c>
      <c r="O207" s="8" t="str">
        <f t="shared" si="34"/>
        <v>uH</v>
      </c>
      <c r="P207" s="8">
        <f>IMABS(K207)</f>
        <v>53.1186018755115</v>
      </c>
      <c r="Q207" s="26">
        <f t="shared" si="35"/>
        <v>0.0208505037176249</v>
      </c>
      <c r="R207" s="5">
        <f t="shared" si="36"/>
        <v>53.130147104431956</v>
      </c>
      <c r="S207" s="15">
        <f t="shared" si="37"/>
        <v>2548.1469332331344</v>
      </c>
      <c r="T207" s="16">
        <f t="shared" si="38"/>
        <v>3.7206438545734604</v>
      </c>
      <c r="U207" s="1" t="str">
        <f t="shared" si="39"/>
        <v>uH</v>
      </c>
    </row>
    <row r="208" spans="2:21" ht="12.75">
      <c r="B208" s="25">
        <v>109.5</v>
      </c>
      <c r="C208" s="25">
        <v>-29.9999999999999</v>
      </c>
      <c r="D208" s="25">
        <v>19.5</v>
      </c>
      <c r="E208" s="25">
        <f t="shared" si="30"/>
        <v>0.02980894128828637</v>
      </c>
      <c r="F208" s="25">
        <f t="shared" si="31"/>
        <v>0.010555899737659356</v>
      </c>
      <c r="G208" s="5">
        <f>20*LOG(IMABS(J208))</f>
        <v>-29.999999999999897</v>
      </c>
      <c r="H208" s="5">
        <f t="shared" si="32"/>
        <v>1.0653108640674358</v>
      </c>
      <c r="I208" s="5">
        <f>20*LOG(IMABS(IMDIV(IMSUB(K208,$I$4+0),IMSUM(K208,$I$4+0))))</f>
        <v>-15.312671322340536</v>
      </c>
      <c r="J208" s="3" t="str">
        <f>COMPLEX(E208,F208)</f>
        <v>2.98089412882864E-002+1.05558997376594E-002i</v>
      </c>
      <c r="K208" t="str">
        <f>IMDIV((IMPRODUCT($G$4,(IMSUM(1,J208)))),(IMSUB(1,J208)))</f>
        <v>53.0602813411347+1.12131933911715i</v>
      </c>
      <c r="L208" s="8">
        <f>IMREAL(K208)</f>
        <v>53.0602813411347</v>
      </c>
      <c r="M208" s="8">
        <f>IMAGINARY(K208)</f>
        <v>1.12131933911715</v>
      </c>
      <c r="N208" s="11">
        <f t="shared" si="33"/>
        <v>0.0016298037954797415</v>
      </c>
      <c r="O208" s="8" t="str">
        <f t="shared" si="34"/>
        <v>uH</v>
      </c>
      <c r="P208" s="8">
        <f>IMABS(K208)</f>
        <v>53.07212840145612</v>
      </c>
      <c r="Q208" s="26">
        <f t="shared" si="35"/>
        <v>0.02113293240772648</v>
      </c>
      <c r="R208" s="5">
        <f t="shared" si="36"/>
        <v>53.08397810693574</v>
      </c>
      <c r="S208" s="15">
        <f t="shared" si="37"/>
        <v>2511.9078168029123</v>
      </c>
      <c r="T208" s="16">
        <f t="shared" si="38"/>
        <v>3.650982151921046</v>
      </c>
      <c r="U208" s="1" t="str">
        <f t="shared" si="39"/>
        <v>uH</v>
      </c>
    </row>
    <row r="209" spans="2:21" ht="12.75">
      <c r="B209" s="25">
        <v>110</v>
      </c>
      <c r="C209" s="25">
        <v>-30.0999999999999</v>
      </c>
      <c r="D209" s="25">
        <v>20</v>
      </c>
      <c r="E209" s="25">
        <f t="shared" si="30"/>
        <v>0.029375537132774954</v>
      </c>
      <c r="F209" s="25">
        <f t="shared" si="31"/>
        <v>0.010691821131911625</v>
      </c>
      <c r="G209" s="5">
        <f>20*LOG(IMABS(J209))</f>
        <v>-30.099999999999895</v>
      </c>
      <c r="H209" s="5">
        <f t="shared" si="32"/>
        <v>1.0645391318262203</v>
      </c>
      <c r="I209" s="5">
        <f>20*LOG(IMABS(IMDIV(IMSUB(K209,$I$4+0),IMSUM(K209,$I$4+0))))</f>
        <v>-15.290993345129198</v>
      </c>
      <c r="J209" s="3" t="str">
        <f>COMPLEX(E209,F209)</f>
        <v>2.9375537132775E-002+1.06918211319116E-002i</v>
      </c>
      <c r="K209" t="str">
        <f>IMDIV((IMPRODUCT($G$4,(IMSUM(1,J209)))),(IMSUB(1,J209)))</f>
        <v>53.0139579039863+1.13474042138412i</v>
      </c>
      <c r="L209" s="8">
        <f>IMREAL(K209)</f>
        <v>53.0139579039863</v>
      </c>
      <c r="M209" s="8">
        <f>IMAGINARY(K209)</f>
        <v>1.13474042138412</v>
      </c>
      <c r="N209" s="11">
        <f t="shared" si="33"/>
        <v>0.001641814065358754</v>
      </c>
      <c r="O209" s="8" t="str">
        <f t="shared" si="34"/>
        <v>uH</v>
      </c>
      <c r="P209" s="8">
        <f>IMABS(K209)</f>
        <v>53.02610082279815</v>
      </c>
      <c r="Q209" s="26">
        <f t="shared" si="35"/>
        <v>0.021404559596158633</v>
      </c>
      <c r="R209" s="5">
        <f t="shared" si="36"/>
        <v>53.03824652296199</v>
      </c>
      <c r="S209" s="15">
        <f t="shared" si="37"/>
        <v>2477.8947814689213</v>
      </c>
      <c r="T209" s="16">
        <f t="shared" si="38"/>
        <v>3.5851745721126416</v>
      </c>
      <c r="U209" s="1" t="str">
        <f t="shared" si="39"/>
        <v>uH</v>
      </c>
    </row>
  </sheetData>
  <mergeCells count="3">
    <mergeCell ref="H6:H7"/>
    <mergeCell ref="G3:H3"/>
    <mergeCell ref="G4:H4"/>
  </mergeCells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Audet</cp:lastModifiedBy>
  <dcterms:created xsi:type="dcterms:W3CDTF">2011-05-02T19:45:15Z</dcterms:created>
  <dcterms:modified xsi:type="dcterms:W3CDTF">2014-10-15T21:01:23Z</dcterms:modified>
  <cp:category/>
  <cp:version/>
  <cp:contentType/>
  <cp:contentStatus/>
</cp:coreProperties>
</file>